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ctrlProps/ctrlProp6.xml" ContentType="application/vnd.ms-excel.controlproperties+xml"/>
  <Override PartName="/xl/worksheets/sheet29.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ctrlProps/ctrlProp2.xml" ContentType="application/vnd.ms-excel.control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drawings/drawing56.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Override PartName="/xl/ctrlProps/ctrlProp7.xml" ContentType="application/vnd.ms-excel.controlproperties+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ctrlProps/ctrlProp5.xml" ContentType="application/vnd.ms-excel.controlproperties+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Override PartName="/xl/ctrlProps/ctrlProp3.xml" ContentType="application/vnd.ms-excel.controlproperties+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xl/ctrlProps/ctrlProp1.xml" ContentType="application/vnd.ms-excel.controlproperties+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ctrlProps/ctrlProp8.xml" ContentType="application/vnd.ms-excel.controlproperties+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Override PartName="/xl/worksheets/sheet38.xml" ContentType="application/vnd.openxmlformats-officedocument.spreadsheetml.worksheet+xml"/>
  <Override PartName="/xl/ctrlProps/ctrlProp4.xml" ContentType="application/vnd.ms-excel.contro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108" yWindow="-108" windowWidth="23256" windowHeight="12456" tabRatio="743" activeTab="5"/>
  </bookViews>
  <sheets>
    <sheet name="Index" sheetId="47" r:id="rId1"/>
    <sheet name="GeneralInfo" sheetId="39" r:id="rId2"/>
    <sheet name="Declaration" sheetId="40" r:id="rId3"/>
    <sheet name="Summary" sheetId="44" r:id="rId4"/>
    <sheet name="Shareholding Pattern" sheetId="1" r:id="rId5"/>
    <sheet name="IndHUF" sheetId="2"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state="hidden" r:id="rId21"/>
    <sheet name="Insurance" sheetId="22" state="hidden" r:id="rId22"/>
    <sheet name="Bodies Corporate" sheetId="71" state="hidden" r:id="rId23"/>
    <sheet name="Foreign Companies" sheetId="70" state="hidden" r:id="rId24"/>
    <sheet name="Foreign Nationals" sheetId="69" state="hidden" r:id="rId25"/>
    <sheet name="Non Resident Indians (NRIs)" sheetId="68" state="hidden" r:id="rId26"/>
    <sheet name="Investor Education" sheetId="67" state="hidden"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 sheetId="26" state="hidden" r:id="rId45"/>
    <sheet name="Indivisual(aII)" sheetId="28" state="hidden" r:id="rId46"/>
    <sheet name="NBFC" sheetId="31" state="hidden" r:id="rId47"/>
    <sheet name="EmpTrust" sheetId="32" state="hidden" r:id="rId48"/>
    <sheet name="OD" sheetId="33" state="hidden" r:id="rId49"/>
    <sheet name="Other_NonInsti" sheetId="34" r:id="rId50"/>
    <sheet name="Annexure B" sheetId="72" r:id="rId51"/>
    <sheet name="DRHolder" sheetId="36" state="hidden" r:id="rId52"/>
    <sheet name="Taxonomy" sheetId="45"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52" hidden="1">Taxonomy!$A$1:$E$248</definedName>
    <definedName name="AR">Banks!$AA$7</definedName>
    <definedName name="half">GeneralInfo!$S$4:$S$5</definedName>
    <definedName name="pre">GeneralInfo!$S$1:$S$3</definedName>
    <definedName name="y2\">'Foreign Portfolio Category II'!$F$16</definedName>
    <definedName name="yy">GeneralInfo!$S$1:$S$5</definedName>
  </definedNames>
  <calcPr calcId="124519"/>
  <fileRecoveryPr autoRecover="0"/>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X22" i="2"/>
  <c r="V22"/>
  <c r="S22"/>
  <c r="M22"/>
  <c r="O22" s="1"/>
  <c r="K22"/>
  <c r="X21"/>
  <c r="V21"/>
  <c r="S21"/>
  <c r="M21"/>
  <c r="O21" s="1"/>
  <c r="K21"/>
  <c r="X20"/>
  <c r="V20"/>
  <c r="S20"/>
  <c r="M20"/>
  <c r="O20" s="1"/>
  <c r="K20"/>
  <c r="X19"/>
  <c r="V19"/>
  <c r="S19"/>
  <c r="M19"/>
  <c r="O19" s="1"/>
  <c r="K19"/>
  <c r="X18"/>
  <c r="V18"/>
  <c r="S18"/>
  <c r="M18"/>
  <c r="O18" s="1"/>
  <c r="K18"/>
  <c r="X17"/>
  <c r="V17"/>
  <c r="S17"/>
  <c r="M17"/>
  <c r="O17" s="1"/>
  <c r="K17"/>
  <c r="X16"/>
  <c r="V16"/>
  <c r="S16"/>
  <c r="M16"/>
  <c r="O16" s="1"/>
  <c r="K16"/>
  <c r="X15"/>
  <c r="V15"/>
  <c r="S15"/>
  <c r="M15"/>
  <c r="O15" s="1"/>
  <c r="K15"/>
  <c r="J16" i="34"/>
  <c r="F53"/>
  <c r="F52"/>
  <c r="F51"/>
  <c r="F50"/>
  <c r="F49"/>
  <c r="F48"/>
  <c r="F47"/>
  <c r="F46"/>
  <c r="F45"/>
  <c r="F44"/>
  <c r="F43"/>
  <c r="F42"/>
  <c r="F41"/>
  <c r="F40"/>
  <c r="F39"/>
  <c r="F38"/>
  <c r="F37"/>
  <c r="F36"/>
  <c r="F35"/>
  <c r="F34"/>
  <c r="F33"/>
  <c r="F32"/>
  <c r="F31"/>
  <c r="F30"/>
  <c r="F43" i="24"/>
  <c r="F42"/>
  <c r="F41"/>
  <c r="F40"/>
  <c r="F39"/>
  <c r="F38"/>
  <c r="F37"/>
  <c r="F36"/>
  <c r="F35"/>
  <c r="F34"/>
  <c r="F33"/>
  <c r="F32"/>
  <c r="F31"/>
  <c r="F30"/>
  <c r="F43" i="59"/>
  <c r="F42"/>
  <c r="F41"/>
  <c r="F40"/>
  <c r="F39"/>
  <c r="F38"/>
  <c r="F37"/>
  <c r="F36"/>
  <c r="F35"/>
  <c r="F34"/>
  <c r="F33"/>
  <c r="F32"/>
  <c r="F31"/>
  <c r="F30"/>
  <c r="Y53" i="34" l="1"/>
  <c r="W53"/>
  <c r="T53"/>
  <c r="S53"/>
  <c r="P53"/>
  <c r="L53"/>
  <c r="K53"/>
  <c r="J53"/>
  <c r="Y52"/>
  <c r="W52"/>
  <c r="T52"/>
  <c r="S52"/>
  <c r="P52"/>
  <c r="L52"/>
  <c r="K52"/>
  <c r="J52"/>
  <c r="Y51"/>
  <c r="W51"/>
  <c r="T51"/>
  <c r="S51"/>
  <c r="P51"/>
  <c r="L51"/>
  <c r="K51"/>
  <c r="J51"/>
  <c r="Y50"/>
  <c r="W50"/>
  <c r="T50"/>
  <c r="S50"/>
  <c r="P50"/>
  <c r="L50"/>
  <c r="K50"/>
  <c r="J50"/>
  <c r="Y49"/>
  <c r="W49"/>
  <c r="T49"/>
  <c r="S49"/>
  <c r="P49"/>
  <c r="L49"/>
  <c r="K49"/>
  <c r="J49"/>
  <c r="Y48"/>
  <c r="W48"/>
  <c r="T48"/>
  <c r="S48"/>
  <c r="P48"/>
  <c r="L48"/>
  <c r="K48"/>
  <c r="J48"/>
  <c r="Y47"/>
  <c r="W47"/>
  <c r="T47"/>
  <c r="S47"/>
  <c r="P47"/>
  <c r="L47"/>
  <c r="K47"/>
  <c r="J47"/>
  <c r="Y46"/>
  <c r="W46"/>
  <c r="T46"/>
  <c r="S46"/>
  <c r="P46"/>
  <c r="L46"/>
  <c r="K46"/>
  <c r="J46"/>
  <c r="Y45"/>
  <c r="W45"/>
  <c r="T45"/>
  <c r="S45"/>
  <c r="P45"/>
  <c r="L45"/>
  <c r="K45"/>
  <c r="J45"/>
  <c r="Y44"/>
  <c r="W44"/>
  <c r="T44"/>
  <c r="S44"/>
  <c r="P44"/>
  <c r="L44"/>
  <c r="K44"/>
  <c r="J44"/>
  <c r="Y43"/>
  <c r="W43"/>
  <c r="T43"/>
  <c r="S43"/>
  <c r="P43"/>
  <c r="L43"/>
  <c r="K43"/>
  <c r="J43"/>
  <c r="Y42"/>
  <c r="W42"/>
  <c r="T42"/>
  <c r="S42"/>
  <c r="P42"/>
  <c r="L42"/>
  <c r="K42"/>
  <c r="J42"/>
  <c r="Y41"/>
  <c r="W41"/>
  <c r="T41"/>
  <c r="S41"/>
  <c r="P41"/>
  <c r="L41"/>
  <c r="K41"/>
  <c r="J41"/>
  <c r="Y40"/>
  <c r="W40"/>
  <c r="T40"/>
  <c r="S40"/>
  <c r="P40"/>
  <c r="L40"/>
  <c r="K40"/>
  <c r="J40"/>
  <c r="Y39"/>
  <c r="W39"/>
  <c r="T39"/>
  <c r="S39"/>
  <c r="P39"/>
  <c r="L39"/>
  <c r="K39"/>
  <c r="J39"/>
  <c r="Y38"/>
  <c r="W38"/>
  <c r="T38"/>
  <c r="S38"/>
  <c r="P38"/>
  <c r="L38"/>
  <c r="K38"/>
  <c r="J38"/>
  <c r="Y37"/>
  <c r="W37"/>
  <c r="T37"/>
  <c r="S37"/>
  <c r="P37"/>
  <c r="L37"/>
  <c r="K37"/>
  <c r="J37"/>
  <c r="Y36"/>
  <c r="W36"/>
  <c r="T36"/>
  <c r="S36"/>
  <c r="P36"/>
  <c r="L36"/>
  <c r="K36"/>
  <c r="J36"/>
  <c r="Y35"/>
  <c r="W35"/>
  <c r="T35"/>
  <c r="S35"/>
  <c r="P35"/>
  <c r="L35"/>
  <c r="K35"/>
  <c r="J35"/>
  <c r="Y34"/>
  <c r="W34"/>
  <c r="T34"/>
  <c r="S34"/>
  <c r="P34"/>
  <c r="L34"/>
  <c r="K34"/>
  <c r="J34"/>
  <c r="Y33"/>
  <c r="W33"/>
  <c r="T33"/>
  <c r="S33"/>
  <c r="P33"/>
  <c r="L33"/>
  <c r="K33"/>
  <c r="J33"/>
  <c r="Y32"/>
  <c r="W32"/>
  <c r="T32"/>
  <c r="S32"/>
  <c r="P32"/>
  <c r="L32"/>
  <c r="K32"/>
  <c r="J32"/>
  <c r="Y31"/>
  <c r="W31"/>
  <c r="T31"/>
  <c r="S31"/>
  <c r="P31"/>
  <c r="L31"/>
  <c r="K31"/>
  <c r="J31"/>
  <c r="Y30"/>
  <c r="W30"/>
  <c r="T30"/>
  <c r="S30"/>
  <c r="P30"/>
  <c r="L30"/>
  <c r="K30"/>
  <c r="J30"/>
  <c r="I53"/>
  <c r="I52"/>
  <c r="I51"/>
  <c r="I50"/>
  <c r="I49"/>
  <c r="I48"/>
  <c r="I47"/>
  <c r="I46"/>
  <c r="I45"/>
  <c r="I44"/>
  <c r="I43"/>
  <c r="I42"/>
  <c r="I41"/>
  <c r="I40"/>
  <c r="I39"/>
  <c r="I38"/>
  <c r="I37"/>
  <c r="I36"/>
  <c r="I35"/>
  <c r="I34"/>
  <c r="I33"/>
  <c r="I32"/>
  <c r="I31"/>
  <c r="I30"/>
  <c r="Y43" i="24"/>
  <c r="W43"/>
  <c r="T43"/>
  <c r="S43"/>
  <c r="P43"/>
  <c r="L43"/>
  <c r="K43"/>
  <c r="J43"/>
  <c r="I43"/>
  <c r="Y42"/>
  <c r="W42"/>
  <c r="T42"/>
  <c r="S42"/>
  <c r="P42"/>
  <c r="L42"/>
  <c r="K42"/>
  <c r="J42"/>
  <c r="I42"/>
  <c r="Y41"/>
  <c r="W41"/>
  <c r="T41"/>
  <c r="S41"/>
  <c r="P41"/>
  <c r="L41"/>
  <c r="K41"/>
  <c r="J41"/>
  <c r="I41"/>
  <c r="Y40"/>
  <c r="W40"/>
  <c r="T40"/>
  <c r="S40"/>
  <c r="P40"/>
  <c r="L40"/>
  <c r="K40"/>
  <c r="J40"/>
  <c r="I40"/>
  <c r="Y39"/>
  <c r="W39"/>
  <c r="T39"/>
  <c r="S39"/>
  <c r="P39"/>
  <c r="L39"/>
  <c r="K39"/>
  <c r="J39"/>
  <c r="I39"/>
  <c r="Y38"/>
  <c r="W38"/>
  <c r="T38"/>
  <c r="S38"/>
  <c r="P38"/>
  <c r="L38"/>
  <c r="K38"/>
  <c r="J38"/>
  <c r="I38"/>
  <c r="Y37"/>
  <c r="W37"/>
  <c r="T37"/>
  <c r="S37"/>
  <c r="P37"/>
  <c r="L37"/>
  <c r="K37"/>
  <c r="J37"/>
  <c r="I37"/>
  <c r="Y36"/>
  <c r="W36"/>
  <c r="T36"/>
  <c r="S36"/>
  <c r="P36"/>
  <c r="L36"/>
  <c r="K36"/>
  <c r="J36"/>
  <c r="I36"/>
  <c r="Y35"/>
  <c r="W35"/>
  <c r="T35"/>
  <c r="S35"/>
  <c r="P35"/>
  <c r="L35"/>
  <c r="K35"/>
  <c r="J35"/>
  <c r="I35"/>
  <c r="Y34"/>
  <c r="W34"/>
  <c r="T34"/>
  <c r="S34"/>
  <c r="P34"/>
  <c r="L34"/>
  <c r="K34"/>
  <c r="J34"/>
  <c r="I34"/>
  <c r="Y33"/>
  <c r="W33"/>
  <c r="T33"/>
  <c r="S33"/>
  <c r="P33"/>
  <c r="L33"/>
  <c r="K33"/>
  <c r="J33"/>
  <c r="I33"/>
  <c r="Y32"/>
  <c r="W32"/>
  <c r="T32"/>
  <c r="S32"/>
  <c r="P32"/>
  <c r="L32"/>
  <c r="K32"/>
  <c r="J32"/>
  <c r="I32"/>
  <c r="Y31"/>
  <c r="W31"/>
  <c r="T31"/>
  <c r="S31"/>
  <c r="P31"/>
  <c r="L31"/>
  <c r="K31"/>
  <c r="J31"/>
  <c r="I31"/>
  <c r="Y30"/>
  <c r="W30"/>
  <c r="T30"/>
  <c r="S30"/>
  <c r="P30"/>
  <c r="L30"/>
  <c r="K30"/>
  <c r="J30"/>
  <c r="I30"/>
  <c r="Y43" i="59"/>
  <c r="W43"/>
  <c r="T43"/>
  <c r="S43"/>
  <c r="P43"/>
  <c r="L43"/>
  <c r="K43"/>
  <c r="J43"/>
  <c r="Y42"/>
  <c r="W42"/>
  <c r="T42"/>
  <c r="S42"/>
  <c r="P42"/>
  <c r="L42"/>
  <c r="K42"/>
  <c r="J42"/>
  <c r="Y41"/>
  <c r="W41"/>
  <c r="T41"/>
  <c r="S41"/>
  <c r="P41"/>
  <c r="L41"/>
  <c r="K41"/>
  <c r="J41"/>
  <c r="Y40"/>
  <c r="W40"/>
  <c r="T40"/>
  <c r="S40"/>
  <c r="P40"/>
  <c r="L40"/>
  <c r="K40"/>
  <c r="J40"/>
  <c r="Y39"/>
  <c r="W39"/>
  <c r="T39"/>
  <c r="S39"/>
  <c r="P39"/>
  <c r="L39"/>
  <c r="K39"/>
  <c r="J39"/>
  <c r="Y38"/>
  <c r="W38"/>
  <c r="T38"/>
  <c r="S38"/>
  <c r="P38"/>
  <c r="L38"/>
  <c r="K38"/>
  <c r="J38"/>
  <c r="Y37"/>
  <c r="W37"/>
  <c r="T37"/>
  <c r="S37"/>
  <c r="P37"/>
  <c r="L37"/>
  <c r="K37"/>
  <c r="J37"/>
  <c r="Y36"/>
  <c r="W36"/>
  <c r="T36"/>
  <c r="S36"/>
  <c r="P36"/>
  <c r="L36"/>
  <c r="K36"/>
  <c r="J36"/>
  <c r="Y35"/>
  <c r="W35"/>
  <c r="T35"/>
  <c r="S35"/>
  <c r="P35"/>
  <c r="L35"/>
  <c r="K35"/>
  <c r="J35"/>
  <c r="Y34"/>
  <c r="W34"/>
  <c r="T34"/>
  <c r="S34"/>
  <c r="P34"/>
  <c r="L34"/>
  <c r="K34"/>
  <c r="J34"/>
  <c r="Y33"/>
  <c r="W33"/>
  <c r="T33"/>
  <c r="S33"/>
  <c r="P33"/>
  <c r="L33"/>
  <c r="K33"/>
  <c r="J33"/>
  <c r="Y32"/>
  <c r="W32"/>
  <c r="T32"/>
  <c r="S32"/>
  <c r="P32"/>
  <c r="L32"/>
  <c r="K32"/>
  <c r="J32"/>
  <c r="Y31"/>
  <c r="W31"/>
  <c r="T31"/>
  <c r="S31"/>
  <c r="P31"/>
  <c r="L31"/>
  <c r="K31"/>
  <c r="J31"/>
  <c r="Y30"/>
  <c r="W30"/>
  <c r="T30"/>
  <c r="S30"/>
  <c r="P30"/>
  <c r="L30"/>
  <c r="K30"/>
  <c r="J30"/>
  <c r="I43"/>
  <c r="I42"/>
  <c r="I41"/>
  <c r="I40"/>
  <c r="I39"/>
  <c r="I38"/>
  <c r="I37"/>
  <c r="I36"/>
  <c r="I35"/>
  <c r="I34"/>
  <c r="I33"/>
  <c r="I32"/>
  <c r="I31"/>
  <c r="I30"/>
  <c r="AC41" i="1" l="1"/>
  <c r="AA41"/>
  <c r="T44" l="1"/>
  <c r="T45"/>
  <c r="T46"/>
  <c r="T47"/>
  <c r="P44"/>
  <c r="P45"/>
  <c r="P46"/>
  <c r="P47"/>
  <c r="AA16" i="71" l="1"/>
  <c r="Z16"/>
  <c r="Y16"/>
  <c r="AA16" i="70"/>
  <c r="Z16"/>
  <c r="Y16"/>
  <c r="AA16" i="69"/>
  <c r="Z16"/>
  <c r="Y16"/>
  <c r="AA16" i="68"/>
  <c r="Z16"/>
  <c r="Y16"/>
  <c r="AA16" i="28"/>
  <c r="Z16"/>
  <c r="Y16"/>
  <c r="AA16" i="26"/>
  <c r="Z16"/>
  <c r="Y16"/>
  <c r="AA16" i="67"/>
  <c r="Z16"/>
  <c r="Y16"/>
  <c r="AA16" i="66"/>
  <c r="Z16"/>
  <c r="Y16"/>
  <c r="AA16" i="65"/>
  <c r="Z16"/>
  <c r="Y16"/>
  <c r="AA16" i="64"/>
  <c r="Z16"/>
  <c r="Y16"/>
  <c r="AA16" i="63"/>
  <c r="Z16"/>
  <c r="Y16"/>
  <c r="AA16" i="62"/>
  <c r="Z16"/>
  <c r="Y16"/>
  <c r="AA16" i="61"/>
  <c r="Z16"/>
  <c r="Y16"/>
  <c r="AA16" i="60"/>
  <c r="Z16"/>
  <c r="Y16"/>
  <c r="AA16" i="25"/>
  <c r="Z16"/>
  <c r="Y16"/>
  <c r="AA16" i="33"/>
  <c r="Z16"/>
  <c r="Y16"/>
  <c r="AA16" i="58"/>
  <c r="Z16"/>
  <c r="Y16"/>
  <c r="AA16" i="20"/>
  <c r="Z16"/>
  <c r="Y16"/>
  <c r="AA16" i="57"/>
  <c r="Z16"/>
  <c r="Y16"/>
  <c r="AA16" i="19"/>
  <c r="Z16"/>
  <c r="Y16"/>
  <c r="AA16" i="56"/>
  <c r="Z16"/>
  <c r="Y16"/>
  <c r="AA16" i="55"/>
  <c r="Z16"/>
  <c r="Y16"/>
  <c r="AA16" i="31"/>
  <c r="Z16"/>
  <c r="Y16"/>
  <c r="AA16" i="54"/>
  <c r="Z16"/>
  <c r="Y16"/>
  <c r="AA16" i="53"/>
  <c r="Z16"/>
  <c r="Y16"/>
  <c r="AA16" i="23"/>
  <c r="Z16"/>
  <c r="Y16"/>
  <c r="AA16" i="22"/>
  <c r="Z16"/>
  <c r="Y16"/>
  <c r="AA16" i="21" l="1"/>
  <c r="Z16"/>
  <c r="Y16"/>
  <c r="AA16" i="18"/>
  <c r="Z16"/>
  <c r="Y16"/>
  <c r="AA16" i="17"/>
  <c r="Z16"/>
  <c r="Y16"/>
  <c r="AA16" i="16"/>
  <c r="Z16"/>
  <c r="Y16"/>
  <c r="AC70" i="1"/>
  <c r="AB70"/>
  <c r="AA70"/>
  <c r="AC55"/>
  <c r="AB55"/>
  <c r="AA55"/>
  <c r="AC50"/>
  <c r="AB50"/>
  <c r="AA50"/>
  <c r="Z55"/>
  <c r="V55"/>
  <c r="S55"/>
  <c r="R55"/>
  <c r="O55"/>
  <c r="K55"/>
  <c r="J55"/>
  <c r="I55"/>
  <c r="H55"/>
  <c r="Z50"/>
  <c r="V50"/>
  <c r="S50"/>
  <c r="R50"/>
  <c r="O50"/>
  <c r="K50"/>
  <c r="J50"/>
  <c r="I50"/>
  <c r="H50"/>
  <c r="H41"/>
  <c r="K41"/>
  <c r="J41"/>
  <c r="I41"/>
  <c r="O41"/>
  <c r="R41"/>
  <c r="S41"/>
  <c r="V41"/>
  <c r="Z41"/>
  <c r="T55" l="1"/>
  <c r="L55"/>
  <c r="T50"/>
  <c r="L50"/>
  <c r="T41"/>
  <c r="AC71"/>
  <c r="AA71"/>
  <c r="T58"/>
  <c r="T59"/>
  <c r="T60"/>
  <c r="T61"/>
  <c r="T62"/>
  <c r="T63"/>
  <c r="T64"/>
  <c r="T65"/>
  <c r="T66"/>
  <c r="T67"/>
  <c r="T68"/>
  <c r="T69"/>
  <c r="P58"/>
  <c r="P59"/>
  <c r="P60"/>
  <c r="P61"/>
  <c r="P62"/>
  <c r="P63"/>
  <c r="P64"/>
  <c r="P65"/>
  <c r="P66"/>
  <c r="P67"/>
  <c r="P68"/>
  <c r="P69"/>
  <c r="L58"/>
  <c r="W58" s="1"/>
  <c r="L59"/>
  <c r="W59" s="1"/>
  <c r="L60"/>
  <c r="W60" s="1"/>
  <c r="L61"/>
  <c r="W61" s="1"/>
  <c r="L62"/>
  <c r="W62" s="1"/>
  <c r="L63"/>
  <c r="W63" s="1"/>
  <c r="L64"/>
  <c r="W64" s="1"/>
  <c r="L65"/>
  <c r="W65" s="1"/>
  <c r="L66"/>
  <c r="W66" s="1"/>
  <c r="L67"/>
  <c r="W67" s="1"/>
  <c r="L68"/>
  <c r="W68" s="1"/>
  <c r="L69"/>
  <c r="W69" s="1"/>
  <c r="L44"/>
  <c r="W44" s="1"/>
  <c r="L45"/>
  <c r="W45" s="1"/>
  <c r="L46"/>
  <c r="W46" s="1"/>
  <c r="L47"/>
  <c r="W47" s="1"/>
  <c r="L48"/>
  <c r="T33"/>
  <c r="T34"/>
  <c r="T35"/>
  <c r="T36"/>
  <c r="T37"/>
  <c r="T38"/>
  <c r="T39"/>
  <c r="T40"/>
  <c r="P33"/>
  <c r="P34"/>
  <c r="P35"/>
  <c r="P36"/>
  <c r="P37"/>
  <c r="P38"/>
  <c r="P39"/>
  <c r="P40"/>
  <c r="L34"/>
  <c r="W34" s="1"/>
  <c r="L35"/>
  <c r="W35" s="1"/>
  <c r="L36"/>
  <c r="W36" s="1"/>
  <c r="L37"/>
  <c r="W37" s="1"/>
  <c r="L38"/>
  <c r="W38" s="1"/>
  <c r="L39"/>
  <c r="W39" s="1"/>
  <c r="L40"/>
  <c r="W40" s="1"/>
  <c r="L33"/>
  <c r="W33" s="1"/>
  <c r="M16" i="71"/>
  <c r="W16"/>
  <c r="U16"/>
  <c r="S16"/>
  <c r="R16"/>
  <c r="Q16"/>
  <c r="N16"/>
  <c r="K16"/>
  <c r="J16"/>
  <c r="I16"/>
  <c r="H16"/>
  <c r="AC13"/>
  <c r="V13"/>
  <c r="S13"/>
  <c r="M13"/>
  <c r="O13" s="1"/>
  <c r="P13" s="1"/>
  <c r="K13"/>
  <c r="L13" s="1"/>
  <c r="W16" i="70"/>
  <c r="U16"/>
  <c r="S16"/>
  <c r="R16"/>
  <c r="Q16"/>
  <c r="O16"/>
  <c r="N16"/>
  <c r="M16"/>
  <c r="K16"/>
  <c r="J16"/>
  <c r="I16"/>
  <c r="H16"/>
  <c r="AC13"/>
  <c r="V13"/>
  <c r="S13"/>
  <c r="M13"/>
  <c r="O13" s="1"/>
  <c r="P13" s="1"/>
  <c r="K13"/>
  <c r="L13" s="1"/>
  <c r="W16" i="69"/>
  <c r="U16"/>
  <c r="V16" s="1"/>
  <c r="S16"/>
  <c r="R16"/>
  <c r="Q16"/>
  <c r="O16"/>
  <c r="N16"/>
  <c r="M16"/>
  <c r="K16"/>
  <c r="J16"/>
  <c r="I16"/>
  <c r="H16"/>
  <c r="AD13"/>
  <c r="V13"/>
  <c r="S13"/>
  <c r="M13"/>
  <c r="O13" s="1"/>
  <c r="P13" s="1"/>
  <c r="K13"/>
  <c r="L13" s="1"/>
  <c r="W16" i="68"/>
  <c r="U16"/>
  <c r="V16" s="1"/>
  <c r="S16"/>
  <c r="R16"/>
  <c r="Q16"/>
  <c r="O16"/>
  <c r="N16"/>
  <c r="M16"/>
  <c r="K16"/>
  <c r="J16"/>
  <c r="I16"/>
  <c r="H16"/>
  <c r="AC13"/>
  <c r="V13"/>
  <c r="S13"/>
  <c r="M13"/>
  <c r="O13" s="1"/>
  <c r="P13" s="1"/>
  <c r="K13"/>
  <c r="L13" s="1"/>
  <c r="W16" i="67"/>
  <c r="U16"/>
  <c r="V16" s="1"/>
  <c r="S16"/>
  <c r="R16"/>
  <c r="Q16"/>
  <c r="O16"/>
  <c r="N16"/>
  <c r="M16"/>
  <c r="K16"/>
  <c r="J16"/>
  <c r="I16"/>
  <c r="H16"/>
  <c r="AC13"/>
  <c r="V13"/>
  <c r="S13"/>
  <c r="M13"/>
  <c r="O13" s="1"/>
  <c r="P13" s="1"/>
  <c r="K13"/>
  <c r="L13" s="1"/>
  <c r="W16" i="66"/>
  <c r="U16"/>
  <c r="V16" s="1"/>
  <c r="S16"/>
  <c r="R16"/>
  <c r="Q16"/>
  <c r="O16"/>
  <c r="N16"/>
  <c r="M16"/>
  <c r="K16"/>
  <c r="J16"/>
  <c r="I16"/>
  <c r="H16"/>
  <c r="AD13"/>
  <c r="V13"/>
  <c r="S13"/>
  <c r="M13"/>
  <c r="O13" s="1"/>
  <c r="P13" s="1"/>
  <c r="K13"/>
  <c r="L13" s="1"/>
  <c r="W16" i="65"/>
  <c r="U16"/>
  <c r="V16" s="1"/>
  <c r="S16"/>
  <c r="R16"/>
  <c r="Q16"/>
  <c r="O16"/>
  <c r="N16"/>
  <c r="M16"/>
  <c r="K16"/>
  <c r="J16"/>
  <c r="I16"/>
  <c r="H16"/>
  <c r="AD13"/>
  <c r="V13"/>
  <c r="S13"/>
  <c r="M13"/>
  <c r="O13" s="1"/>
  <c r="P13" s="1"/>
  <c r="K13"/>
  <c r="L13" s="1"/>
  <c r="W16" i="64"/>
  <c r="U16"/>
  <c r="S16"/>
  <c r="R16"/>
  <c r="Q16"/>
  <c r="O16"/>
  <c r="N16"/>
  <c r="M16"/>
  <c r="K16"/>
  <c r="J16"/>
  <c r="I16"/>
  <c r="H16"/>
  <c r="AC13"/>
  <c r="V13"/>
  <c r="S13"/>
  <c r="M13"/>
  <c r="O13" s="1"/>
  <c r="P13" s="1"/>
  <c r="K13"/>
  <c r="L13" s="1"/>
  <c r="W16" i="63"/>
  <c r="U16"/>
  <c r="S16"/>
  <c r="R16"/>
  <c r="Q16"/>
  <c r="O16"/>
  <c r="N16"/>
  <c r="M16"/>
  <c r="K16"/>
  <c r="J16"/>
  <c r="I16"/>
  <c r="H16"/>
  <c r="AC13"/>
  <c r="V13"/>
  <c r="S13"/>
  <c r="M13"/>
  <c r="O13" s="1"/>
  <c r="P13" s="1"/>
  <c r="K13"/>
  <c r="L13" s="1"/>
  <c r="W16" i="62"/>
  <c r="U16"/>
  <c r="S16"/>
  <c r="R16"/>
  <c r="Q16"/>
  <c r="O16"/>
  <c r="N16"/>
  <c r="M16"/>
  <c r="K16"/>
  <c r="J16"/>
  <c r="I16"/>
  <c r="H16"/>
  <c r="AC13"/>
  <c r="V13"/>
  <c r="S13"/>
  <c r="M13"/>
  <c r="O13" s="1"/>
  <c r="P13" s="1"/>
  <c r="K13"/>
  <c r="L13" s="1"/>
  <c r="W16" i="61"/>
  <c r="U16"/>
  <c r="S16"/>
  <c r="R16"/>
  <c r="Q16"/>
  <c r="O16"/>
  <c r="N16"/>
  <c r="M16"/>
  <c r="K16"/>
  <c r="J16"/>
  <c r="I16"/>
  <c r="H16"/>
  <c r="AC13"/>
  <c r="V13"/>
  <c r="S13"/>
  <c r="M13"/>
  <c r="O13" s="1"/>
  <c r="P13" s="1"/>
  <c r="K13"/>
  <c r="L13" s="1"/>
  <c r="W16" i="60"/>
  <c r="U16"/>
  <c r="S16"/>
  <c r="R16"/>
  <c r="Q16"/>
  <c r="O16"/>
  <c r="N16"/>
  <c r="M16"/>
  <c r="K16"/>
  <c r="J16"/>
  <c r="I16"/>
  <c r="H16"/>
  <c r="AC13"/>
  <c r="V13"/>
  <c r="S13"/>
  <c r="M13"/>
  <c r="O13" s="1"/>
  <c r="P13" s="1"/>
  <c r="K13"/>
  <c r="L13" s="1"/>
  <c r="L16" i="59"/>
  <c r="K16"/>
  <c r="J16"/>
  <c r="I16"/>
  <c r="X13"/>
  <c r="U13"/>
  <c r="O13"/>
  <c r="M13"/>
  <c r="L3"/>
  <c r="K3"/>
  <c r="J3"/>
  <c r="I3"/>
  <c r="W16" i="58"/>
  <c r="U16"/>
  <c r="V16" s="1"/>
  <c r="S16"/>
  <c r="R16"/>
  <c r="Q16"/>
  <c r="O16"/>
  <c r="N16"/>
  <c r="M16"/>
  <c r="K16"/>
  <c r="J16"/>
  <c r="I16"/>
  <c r="H16"/>
  <c r="AC13"/>
  <c r="V13"/>
  <c r="S13"/>
  <c r="M13"/>
  <c r="O13" s="1"/>
  <c r="P13" s="1"/>
  <c r="K13"/>
  <c r="L13" s="1"/>
  <c r="W16" i="57"/>
  <c r="U16"/>
  <c r="V16" s="1"/>
  <c r="S16"/>
  <c r="R16"/>
  <c r="Q16"/>
  <c r="O16"/>
  <c r="N16"/>
  <c r="M16"/>
  <c r="K16"/>
  <c r="J16"/>
  <c r="I16"/>
  <c r="H16"/>
  <c r="AC13"/>
  <c r="V13"/>
  <c r="S13"/>
  <c r="M13"/>
  <c r="O13" s="1"/>
  <c r="P13" s="1"/>
  <c r="K13"/>
  <c r="L13" s="1"/>
  <c r="W16" i="56"/>
  <c r="U16"/>
  <c r="S16"/>
  <c r="R16"/>
  <c r="Q16"/>
  <c r="O16"/>
  <c r="N16"/>
  <c r="M16"/>
  <c r="K16"/>
  <c r="J16"/>
  <c r="I16"/>
  <c r="H16"/>
  <c r="AC13"/>
  <c r="V13"/>
  <c r="S13"/>
  <c r="M13"/>
  <c r="O13" s="1"/>
  <c r="P13" s="1"/>
  <c r="K13"/>
  <c r="L13" s="1"/>
  <c r="W16" i="55"/>
  <c r="U16"/>
  <c r="V16" s="1"/>
  <c r="S16"/>
  <c r="R16"/>
  <c r="Q16"/>
  <c r="O16"/>
  <c r="N16"/>
  <c r="M16"/>
  <c r="K16"/>
  <c r="J16"/>
  <c r="I16"/>
  <c r="H16"/>
  <c r="AD13"/>
  <c r="V13"/>
  <c r="S13"/>
  <c r="M13"/>
  <c r="O13" s="1"/>
  <c r="P13" s="1"/>
  <c r="K13"/>
  <c r="L13" s="1"/>
  <c r="W16" i="54"/>
  <c r="U16"/>
  <c r="V16" s="1"/>
  <c r="S16"/>
  <c r="R16"/>
  <c r="Q16"/>
  <c r="O16"/>
  <c r="N16"/>
  <c r="M16"/>
  <c r="K16"/>
  <c r="J16"/>
  <c r="I16"/>
  <c r="H16"/>
  <c r="AD13"/>
  <c r="V13"/>
  <c r="S13"/>
  <c r="M13"/>
  <c r="O13" s="1"/>
  <c r="P13" s="1"/>
  <c r="K13"/>
  <c r="L13" s="1"/>
  <c r="X43" i="59" l="1"/>
  <c r="X41"/>
  <c r="X37"/>
  <c r="X33"/>
  <c r="X42"/>
  <c r="X38"/>
  <c r="X34"/>
  <c r="X40"/>
  <c r="X36"/>
  <c r="X32"/>
  <c r="X39"/>
  <c r="X35"/>
  <c r="X31"/>
  <c r="X30"/>
  <c r="N13"/>
  <c r="M43"/>
  <c r="M42"/>
  <c r="M41"/>
  <c r="M40"/>
  <c r="M39"/>
  <c r="M38"/>
  <c r="M37"/>
  <c r="M36"/>
  <c r="M35"/>
  <c r="M34"/>
  <c r="M33"/>
  <c r="M32"/>
  <c r="M31"/>
  <c r="M30"/>
  <c r="O43"/>
  <c r="O42"/>
  <c r="O41"/>
  <c r="O40"/>
  <c r="O39"/>
  <c r="O38"/>
  <c r="O37"/>
  <c r="O36"/>
  <c r="O35"/>
  <c r="O34"/>
  <c r="O33"/>
  <c r="O32"/>
  <c r="O31"/>
  <c r="O30"/>
  <c r="U43"/>
  <c r="U42"/>
  <c r="U41"/>
  <c r="U40"/>
  <c r="U39"/>
  <c r="U38"/>
  <c r="U37"/>
  <c r="U36"/>
  <c r="U35"/>
  <c r="U34"/>
  <c r="U33"/>
  <c r="U32"/>
  <c r="U31"/>
  <c r="U30"/>
  <c r="AA78" i="1"/>
  <c r="Z14" i="44"/>
  <c r="AA79" i="1"/>
  <c r="Z18" i="44" s="1"/>
  <c r="AC79" i="1"/>
  <c r="AB18" i="44" s="1"/>
  <c r="AB14"/>
  <c r="AC78" i="1"/>
  <c r="V16" i="71"/>
  <c r="V16" i="70"/>
  <c r="V16" i="56"/>
  <c r="V16" i="60"/>
  <c r="V16" i="61"/>
  <c r="V16" i="62"/>
  <c r="V16" i="63"/>
  <c r="V16" i="64"/>
  <c r="T13" i="71"/>
  <c r="T13" i="70"/>
  <c r="T13" i="69"/>
  <c r="AC13" s="1"/>
  <c r="T13" i="68"/>
  <c r="T13" i="67"/>
  <c r="T13" i="66"/>
  <c r="AC13" s="1"/>
  <c r="T13" i="65"/>
  <c r="AC13" s="1"/>
  <c r="T13" i="64"/>
  <c r="T13" i="63"/>
  <c r="T13" i="62"/>
  <c r="T13" i="61"/>
  <c r="T13" i="60"/>
  <c r="M3" i="59"/>
  <c r="Q13"/>
  <c r="V13"/>
  <c r="M16"/>
  <c r="T13" i="58"/>
  <c r="T13" i="57"/>
  <c r="T13" i="56"/>
  <c r="T13" i="55"/>
  <c r="AC13" s="1"/>
  <c r="T13" i="54"/>
  <c r="AC13" s="1"/>
  <c r="M16" i="53"/>
  <c r="W16"/>
  <c r="U16"/>
  <c r="V16" s="1"/>
  <c r="S16"/>
  <c r="R16"/>
  <c r="Q16"/>
  <c r="N16"/>
  <c r="K16"/>
  <c r="J16"/>
  <c r="I16"/>
  <c r="H16"/>
  <c r="AD13"/>
  <c r="V13"/>
  <c r="S13"/>
  <c r="M13"/>
  <c r="O13" s="1"/>
  <c r="P13" s="1"/>
  <c r="K13"/>
  <c r="L13" s="1"/>
  <c r="N43" i="59" l="1"/>
  <c r="N42"/>
  <c r="N41"/>
  <c r="N40"/>
  <c r="N39"/>
  <c r="N38"/>
  <c r="N37"/>
  <c r="N36"/>
  <c r="N35"/>
  <c r="N34"/>
  <c r="N33"/>
  <c r="N32"/>
  <c r="N31"/>
  <c r="N30"/>
  <c r="V43"/>
  <c r="V42"/>
  <c r="V41"/>
  <c r="V40"/>
  <c r="V39"/>
  <c r="V38"/>
  <c r="V37"/>
  <c r="V36"/>
  <c r="V35"/>
  <c r="V34"/>
  <c r="V33"/>
  <c r="V32"/>
  <c r="V31"/>
  <c r="V30"/>
  <c r="Q43"/>
  <c r="Q42"/>
  <c r="Q41"/>
  <c r="Q40"/>
  <c r="Q39"/>
  <c r="Q38"/>
  <c r="Q37"/>
  <c r="Q36"/>
  <c r="Q35"/>
  <c r="Q34"/>
  <c r="Q33"/>
  <c r="Q32"/>
  <c r="Q31"/>
  <c r="Q30"/>
  <c r="O16" i="71"/>
  <c r="R13" i="59"/>
  <c r="T13" i="53"/>
  <c r="AC13" s="1"/>
  <c r="W50" i="1"/>
  <c r="T54"/>
  <c r="P54"/>
  <c r="L54"/>
  <c r="W54" s="1"/>
  <c r="T53"/>
  <c r="P53"/>
  <c r="L53"/>
  <c r="W53" s="1"/>
  <c r="R43" i="59" l="1"/>
  <c r="R42"/>
  <c r="R41"/>
  <c r="R40"/>
  <c r="R39"/>
  <c r="R38"/>
  <c r="R37"/>
  <c r="R36"/>
  <c r="R35"/>
  <c r="R34"/>
  <c r="R33"/>
  <c r="R32"/>
  <c r="R31"/>
  <c r="R30"/>
  <c r="AD13"/>
  <c r="O16" i="53"/>
  <c r="F16" i="39"/>
  <c r="N55" i="1" l="1"/>
  <c r="P55" s="1"/>
  <c r="N50" l="1"/>
  <c r="P50" s="1"/>
  <c r="N41"/>
  <c r="P41" s="1"/>
  <c r="I3" i="34"/>
  <c r="Z13" i="15" l="1"/>
  <c r="X13"/>
  <c r="V13" i="38" l="1"/>
  <c r="W13" i="36"/>
  <c r="X13" i="34"/>
  <c r="V13" i="33"/>
  <c r="V13" i="32"/>
  <c r="V13" i="31"/>
  <c r="V13" i="28"/>
  <c r="V13" i="26"/>
  <c r="V13" i="25"/>
  <c r="X13" i="24"/>
  <c r="V13" i="23"/>
  <c r="V13" i="22"/>
  <c r="V13" i="21"/>
  <c r="V13" i="20"/>
  <c r="V13" i="19"/>
  <c r="V13" i="18"/>
  <c r="V13" i="17"/>
  <c r="V13" i="16"/>
  <c r="V13" i="14"/>
  <c r="V13" i="11"/>
  <c r="V13" i="10"/>
  <c r="V13" i="6"/>
  <c r="X13" i="5"/>
  <c r="V13" i="4"/>
  <c r="V13" i="3"/>
  <c r="V13" i="2"/>
  <c r="X53" i="34" l="1"/>
  <c r="X52"/>
  <c r="X51"/>
  <c r="X50"/>
  <c r="X49"/>
  <c r="X48"/>
  <c r="X47"/>
  <c r="X46"/>
  <c r="X45"/>
  <c r="X44"/>
  <c r="X43"/>
  <c r="X42"/>
  <c r="X41"/>
  <c r="X40"/>
  <c r="X39"/>
  <c r="X38"/>
  <c r="X37"/>
  <c r="X36"/>
  <c r="X35"/>
  <c r="X34"/>
  <c r="X33"/>
  <c r="X32"/>
  <c r="X31"/>
  <c r="X30"/>
  <c r="X40" i="24"/>
  <c r="X36"/>
  <c r="X32"/>
  <c r="X43"/>
  <c r="X39"/>
  <c r="X35"/>
  <c r="X31"/>
  <c r="X41"/>
  <c r="X37"/>
  <c r="X42"/>
  <c r="X38"/>
  <c r="X34"/>
  <c r="X30"/>
  <c r="X33"/>
  <c r="X13" i="14"/>
  <c r="X13" i="11"/>
  <c r="X13" i="10"/>
  <c r="X13" i="6"/>
  <c r="Z13" i="5"/>
  <c r="X13" i="4"/>
  <c r="X13" i="3"/>
  <c r="X13" i="2"/>
  <c r="AD13" i="38"/>
  <c r="AD13" i="36"/>
  <c r="AC13" i="33"/>
  <c r="AD13" i="32"/>
  <c r="AD13" i="31"/>
  <c r="AC13" i="28"/>
  <c r="AC13" i="26"/>
  <c r="AC13" i="25"/>
  <c r="AD13" i="23"/>
  <c r="AD13" i="22"/>
  <c r="AD13" i="21"/>
  <c r="AC13" i="20"/>
  <c r="AD13" i="18"/>
  <c r="AD13" i="17"/>
  <c r="AD13" i="16"/>
  <c r="AC13" i="10"/>
  <c r="W16" i="21" l="1"/>
  <c r="I16" i="34" l="1"/>
  <c r="K16" i="24"/>
  <c r="I16"/>
  <c r="I3"/>
  <c r="J16" l="1"/>
  <c r="L16"/>
  <c r="L3"/>
  <c r="K3"/>
  <c r="J3"/>
  <c r="G16" i="38" l="1"/>
  <c r="H16" i="36"/>
  <c r="AA16" i="15" l="1"/>
  <c r="Y16"/>
  <c r="W16"/>
  <c r="T16"/>
  <c r="P16"/>
  <c r="L16"/>
  <c r="K16"/>
  <c r="I16"/>
  <c r="AA16" i="5"/>
  <c r="P16"/>
  <c r="L16"/>
  <c r="I16"/>
  <c r="K16" l="1"/>
  <c r="T16"/>
  <c r="M13" i="38" l="1"/>
  <c r="N13" i="36"/>
  <c r="O13" i="34"/>
  <c r="M13" i="33"/>
  <c r="M13" i="32"/>
  <c r="M13" i="31"/>
  <c r="M13" i="28"/>
  <c r="M13" i="26"/>
  <c r="M13" i="25"/>
  <c r="O13" i="24"/>
  <c r="M13" i="23"/>
  <c r="M13" i="22"/>
  <c r="M13" i="21"/>
  <c r="M13" i="20"/>
  <c r="M13" i="19"/>
  <c r="M13" i="18"/>
  <c r="M13" i="17"/>
  <c r="M13" i="16"/>
  <c r="O13" i="15"/>
  <c r="M13" i="14"/>
  <c r="M13" i="11"/>
  <c r="M13" i="10"/>
  <c r="M13" i="6"/>
  <c r="O13" i="5"/>
  <c r="M13" i="4"/>
  <c r="M13" i="3"/>
  <c r="M13" i="2"/>
  <c r="O50" i="34" l="1"/>
  <c r="O46"/>
  <c r="O42"/>
  <c r="O38"/>
  <c r="O34"/>
  <c r="O30"/>
  <c r="O51"/>
  <c r="O43"/>
  <c r="O53"/>
  <c r="O49"/>
  <c r="O45"/>
  <c r="O41"/>
  <c r="O37"/>
  <c r="O33"/>
  <c r="O35"/>
  <c r="O52"/>
  <c r="O48"/>
  <c r="O44"/>
  <c r="O40"/>
  <c r="O36"/>
  <c r="O32"/>
  <c r="O47"/>
  <c r="O39"/>
  <c r="O31"/>
  <c r="O42" i="24"/>
  <c r="O40"/>
  <c r="O38"/>
  <c r="O36"/>
  <c r="O34"/>
  <c r="O32"/>
  <c r="O30"/>
  <c r="O43"/>
  <c r="O41"/>
  <c r="O39"/>
  <c r="O37"/>
  <c r="O35"/>
  <c r="O33"/>
  <c r="O31"/>
  <c r="J16" i="5"/>
  <c r="Z70" i="1"/>
  <c r="Z71" s="1"/>
  <c r="O70" l="1"/>
  <c r="O71" s="1"/>
  <c r="U16" i="5"/>
  <c r="S16"/>
  <c r="U16" i="15" l="1"/>
  <c r="S16"/>
  <c r="W16" i="5"/>
  <c r="M16" i="15"/>
  <c r="Q16"/>
  <c r="J16"/>
  <c r="M16" i="5"/>
  <c r="Q16"/>
  <c r="O16"/>
  <c r="X16" l="1"/>
  <c r="X16" i="15"/>
  <c r="Z16"/>
  <c r="Y16" i="5"/>
  <c r="Z16" s="1"/>
  <c r="O16" i="15"/>
  <c r="S13" i="38" l="1"/>
  <c r="U13" i="34" l="1"/>
  <c r="Q13"/>
  <c r="M13"/>
  <c r="K13" i="38"/>
  <c r="O13"/>
  <c r="P13" s="1"/>
  <c r="U13" i="24"/>
  <c r="Q13"/>
  <c r="M13"/>
  <c r="S13" i="33"/>
  <c r="O13"/>
  <c r="P13" s="1"/>
  <c r="K13"/>
  <c r="S13" i="32"/>
  <c r="O13"/>
  <c r="P13" s="1"/>
  <c r="K13"/>
  <c r="S13" i="31"/>
  <c r="O13"/>
  <c r="P13" s="1"/>
  <c r="K13"/>
  <c r="S13" i="28"/>
  <c r="O13"/>
  <c r="P13" s="1"/>
  <c r="K13"/>
  <c r="S13" i="26"/>
  <c r="O13"/>
  <c r="P13" s="1"/>
  <c r="K13"/>
  <c r="S13" i="25"/>
  <c r="O13"/>
  <c r="P13" s="1"/>
  <c r="K13"/>
  <c r="S13" i="23"/>
  <c r="O13"/>
  <c r="P13" s="1"/>
  <c r="K13"/>
  <c r="S13" i="22"/>
  <c r="O13"/>
  <c r="P13" s="1"/>
  <c r="K13"/>
  <c r="L13" s="1"/>
  <c r="S13" i="21"/>
  <c r="O13"/>
  <c r="P13" s="1"/>
  <c r="K13"/>
  <c r="S13" i="20"/>
  <c r="O13"/>
  <c r="P13" s="1"/>
  <c r="K13"/>
  <c r="S13" i="19"/>
  <c r="O13"/>
  <c r="P13" s="1"/>
  <c r="K13"/>
  <c r="M53" i="34" l="1"/>
  <c r="M52"/>
  <c r="M51"/>
  <c r="M50"/>
  <c r="M49"/>
  <c r="M48"/>
  <c r="M47"/>
  <c r="M46"/>
  <c r="M45"/>
  <c r="M44"/>
  <c r="M43"/>
  <c r="M42"/>
  <c r="M41"/>
  <c r="M40"/>
  <c r="M39"/>
  <c r="M38"/>
  <c r="M37"/>
  <c r="M36"/>
  <c r="M35"/>
  <c r="M34"/>
  <c r="M33"/>
  <c r="M32"/>
  <c r="M31"/>
  <c r="M30"/>
  <c r="Q53"/>
  <c r="Q52"/>
  <c r="Q51"/>
  <c r="Q50"/>
  <c r="Q49"/>
  <c r="Q48"/>
  <c r="Q47"/>
  <c r="Q46"/>
  <c r="Q45"/>
  <c r="Q44"/>
  <c r="Q43"/>
  <c r="Q42"/>
  <c r="Q41"/>
  <c r="Q40"/>
  <c r="Q39"/>
  <c r="Q38"/>
  <c r="Q37"/>
  <c r="Q36"/>
  <c r="Q35"/>
  <c r="Q34"/>
  <c r="Q33"/>
  <c r="Q32"/>
  <c r="Q31"/>
  <c r="Q30"/>
  <c r="U53"/>
  <c r="U52"/>
  <c r="U51"/>
  <c r="U50"/>
  <c r="U49"/>
  <c r="U48"/>
  <c r="U47"/>
  <c r="U46"/>
  <c r="U45"/>
  <c r="U44"/>
  <c r="U43"/>
  <c r="U42"/>
  <c r="U41"/>
  <c r="U40"/>
  <c r="U39"/>
  <c r="U38"/>
  <c r="U37"/>
  <c r="U36"/>
  <c r="U35"/>
  <c r="U34"/>
  <c r="U33"/>
  <c r="U32"/>
  <c r="U31"/>
  <c r="U30"/>
  <c r="U43" i="24"/>
  <c r="U39"/>
  <c r="U35"/>
  <c r="U31"/>
  <c r="U32"/>
  <c r="U42"/>
  <c r="U38"/>
  <c r="U34"/>
  <c r="U30"/>
  <c r="U40"/>
  <c r="U41"/>
  <c r="U37"/>
  <c r="U33"/>
  <c r="U36"/>
  <c r="M43"/>
  <c r="M39"/>
  <c r="M35"/>
  <c r="M31"/>
  <c r="M32"/>
  <c r="M42"/>
  <c r="M38"/>
  <c r="M34"/>
  <c r="M30"/>
  <c r="M40"/>
  <c r="M41"/>
  <c r="M37"/>
  <c r="M33"/>
  <c r="M36"/>
  <c r="R13"/>
  <c r="Q43"/>
  <c r="Q39"/>
  <c r="Q35"/>
  <c r="Q31"/>
  <c r="Q30"/>
  <c r="Q36"/>
  <c r="Q42"/>
  <c r="Q38"/>
  <c r="Q34"/>
  <c r="Q32"/>
  <c r="Q41"/>
  <c r="Q37"/>
  <c r="Q33"/>
  <c r="Q40"/>
  <c r="M3"/>
  <c r="M16"/>
  <c r="R13" i="34"/>
  <c r="L13" i="38"/>
  <c r="T13"/>
  <c r="T13" i="31"/>
  <c r="T13" i="32"/>
  <c r="T13" i="21"/>
  <c r="V13" i="24"/>
  <c r="T13" i="22"/>
  <c r="AC13" s="1"/>
  <c r="T13" i="19"/>
  <c r="L13" i="21"/>
  <c r="V13" i="34"/>
  <c r="N13"/>
  <c r="O16" s="1"/>
  <c r="N13" i="24"/>
  <c r="T13" i="20"/>
  <c r="T13" i="23"/>
  <c r="T13" i="25"/>
  <c r="T13" i="28"/>
  <c r="T13" i="26"/>
  <c r="T13" i="33"/>
  <c r="L13" i="32"/>
  <c r="L13" i="33"/>
  <c r="L13" i="31"/>
  <c r="L13" i="28"/>
  <c r="L13" i="26"/>
  <c r="L13" i="25"/>
  <c r="L13" i="23"/>
  <c r="L13" i="20"/>
  <c r="L13" i="19"/>
  <c r="S13" i="18"/>
  <c r="O13"/>
  <c r="P13" s="1"/>
  <c r="K13"/>
  <c r="S13" i="17"/>
  <c r="O13"/>
  <c r="P13" s="1"/>
  <c r="K13"/>
  <c r="L13" s="1"/>
  <c r="S13" i="16"/>
  <c r="O13"/>
  <c r="P13" s="1"/>
  <c r="K13"/>
  <c r="S13" i="14"/>
  <c r="O13"/>
  <c r="P13" s="1"/>
  <c r="K13"/>
  <c r="S13" i="11"/>
  <c r="O13"/>
  <c r="P13" s="1"/>
  <c r="K13"/>
  <c r="S13" i="10"/>
  <c r="O13"/>
  <c r="P13" s="1"/>
  <c r="K13"/>
  <c r="S13" i="6"/>
  <c r="O13"/>
  <c r="P13" s="1"/>
  <c r="K13"/>
  <c r="Q16" i="34" l="1"/>
  <c r="N53"/>
  <c r="N52"/>
  <c r="N51"/>
  <c r="N50"/>
  <c r="N49"/>
  <c r="N48"/>
  <c r="N47"/>
  <c r="N46"/>
  <c r="N45"/>
  <c r="N44"/>
  <c r="N43"/>
  <c r="N42"/>
  <c r="N41"/>
  <c r="N40"/>
  <c r="N39"/>
  <c r="N38"/>
  <c r="N37"/>
  <c r="N36"/>
  <c r="N35"/>
  <c r="N34"/>
  <c r="N33"/>
  <c r="N32"/>
  <c r="N31"/>
  <c r="N30"/>
  <c r="V53"/>
  <c r="V51"/>
  <c r="V50"/>
  <c r="V49"/>
  <c r="V52"/>
  <c r="V42"/>
  <c r="V41"/>
  <c r="V38"/>
  <c r="V36"/>
  <c r="V34"/>
  <c r="V32"/>
  <c r="V30"/>
  <c r="V48"/>
  <c r="V47"/>
  <c r="V46"/>
  <c r="V45"/>
  <c r="V44"/>
  <c r="V43"/>
  <c r="V40"/>
  <c r="V39"/>
  <c r="V37"/>
  <c r="V35"/>
  <c r="V33"/>
  <c r="V31"/>
  <c r="R53"/>
  <c r="R52"/>
  <c r="R51"/>
  <c r="R49"/>
  <c r="R50"/>
  <c r="R48"/>
  <c r="R47"/>
  <c r="R46"/>
  <c r="R45"/>
  <c r="R44"/>
  <c r="R43"/>
  <c r="R42"/>
  <c r="R41"/>
  <c r="R40"/>
  <c r="R39"/>
  <c r="R38"/>
  <c r="R37"/>
  <c r="R36"/>
  <c r="R35"/>
  <c r="R34"/>
  <c r="R33"/>
  <c r="R32"/>
  <c r="R31"/>
  <c r="R30"/>
  <c r="V42" i="24"/>
  <c r="V38"/>
  <c r="V34"/>
  <c r="V30"/>
  <c r="V31"/>
  <c r="V41"/>
  <c r="V37"/>
  <c r="V33"/>
  <c r="V39"/>
  <c r="V40"/>
  <c r="V36"/>
  <c r="V32"/>
  <c r="V43"/>
  <c r="V35"/>
  <c r="N42"/>
  <c r="N38"/>
  <c r="N34"/>
  <c r="N30"/>
  <c r="N31"/>
  <c r="N41"/>
  <c r="N37"/>
  <c r="N33"/>
  <c r="N39"/>
  <c r="N40"/>
  <c r="N36"/>
  <c r="N32"/>
  <c r="N43"/>
  <c r="N35"/>
  <c r="R42"/>
  <c r="R38"/>
  <c r="R34"/>
  <c r="R30"/>
  <c r="R35"/>
  <c r="R41"/>
  <c r="R37"/>
  <c r="R33"/>
  <c r="R40"/>
  <c r="R36"/>
  <c r="R32"/>
  <c r="R43"/>
  <c r="R39"/>
  <c r="R31"/>
  <c r="L3" i="34"/>
  <c r="K3"/>
  <c r="T13" i="10"/>
  <c r="L13"/>
  <c r="L13" i="14"/>
  <c r="T13"/>
  <c r="L13" i="11"/>
  <c r="T13"/>
  <c r="T13" i="6"/>
  <c r="L13"/>
  <c r="AC13" i="21"/>
  <c r="AC13" i="31"/>
  <c r="AC13" i="32"/>
  <c r="AC13" i="23"/>
  <c r="AC13" i="38"/>
  <c r="AD13" i="24"/>
  <c r="AD13" i="34"/>
  <c r="T13" i="18"/>
  <c r="L13"/>
  <c r="T13" i="17"/>
  <c r="AC13" s="1"/>
  <c r="T13" i="16"/>
  <c r="L13"/>
  <c r="O16" i="11"/>
  <c r="U13" i="5"/>
  <c r="Q13"/>
  <c r="R13" s="1"/>
  <c r="M13"/>
  <c r="S13" i="4"/>
  <c r="O13"/>
  <c r="P13" s="1"/>
  <c r="K13"/>
  <c r="K13" i="2"/>
  <c r="S13" i="3"/>
  <c r="O13"/>
  <c r="P13" s="1"/>
  <c r="K13"/>
  <c r="L13" s="1"/>
  <c r="T76" i="1"/>
  <c r="T75"/>
  <c r="P76"/>
  <c r="P75"/>
  <c r="U15" i="36"/>
  <c r="T13"/>
  <c r="Q15"/>
  <c r="P13"/>
  <c r="Q13" s="1"/>
  <c r="M15"/>
  <c r="O13" i="2"/>
  <c r="P13" s="1"/>
  <c r="S16" i="25"/>
  <c r="W16"/>
  <c r="U16"/>
  <c r="R16"/>
  <c r="Q16"/>
  <c r="O16"/>
  <c r="N16"/>
  <c r="M16"/>
  <c r="K16"/>
  <c r="J16"/>
  <c r="I16"/>
  <c r="H16"/>
  <c r="L16" i="34" l="1"/>
  <c r="K16"/>
  <c r="J3"/>
  <c r="V16" i="25"/>
  <c r="AC13" i="11"/>
  <c r="N13" i="5"/>
  <c r="V13"/>
  <c r="T13" i="3"/>
  <c r="L13" i="2"/>
  <c r="L13" i="4"/>
  <c r="T13"/>
  <c r="AC13" i="6"/>
  <c r="AC13" i="16"/>
  <c r="AC13" i="14"/>
  <c r="AC13" i="18"/>
  <c r="M16" i="34" l="1"/>
  <c r="M3"/>
  <c r="AF13" i="5"/>
  <c r="AC13" i="3"/>
  <c r="AC13" i="4"/>
  <c r="Y17" i="44"/>
  <c r="U17"/>
  <c r="R17"/>
  <c r="Q17"/>
  <c r="N17"/>
  <c r="M17"/>
  <c r="Y16"/>
  <c r="U16"/>
  <c r="R16"/>
  <c r="Q16"/>
  <c r="N16"/>
  <c r="M16"/>
  <c r="Z77" i="1" l="1"/>
  <c r="Y15" i="44" s="1"/>
  <c r="V77" i="1"/>
  <c r="U15" i="44" s="1"/>
  <c r="S77" i="1"/>
  <c r="R15" i="44" s="1"/>
  <c r="R77" i="1"/>
  <c r="Q15" i="44" s="1"/>
  <c r="O77" i="1"/>
  <c r="N15" i="44" s="1"/>
  <c r="N77" i="1"/>
  <c r="M15" i="44" s="1"/>
  <c r="L57" i="1"/>
  <c r="W57" s="1"/>
  <c r="L52"/>
  <c r="L49"/>
  <c r="W49" s="1"/>
  <c r="W48"/>
  <c r="L43"/>
  <c r="W43" s="1"/>
  <c r="L32"/>
  <c r="W32" s="1"/>
  <c r="L31"/>
  <c r="W31" s="1"/>
  <c r="L30"/>
  <c r="W30" s="1"/>
  <c r="T43"/>
  <c r="S17" i="44"/>
  <c r="O17"/>
  <c r="R70" i="1"/>
  <c r="R71" s="1"/>
  <c r="S70"/>
  <c r="S71" s="1"/>
  <c r="V70"/>
  <c r="V71" s="1"/>
  <c r="T57"/>
  <c r="P57"/>
  <c r="T49"/>
  <c r="T48"/>
  <c r="T32"/>
  <c r="T31"/>
  <c r="T30"/>
  <c r="P49"/>
  <c r="P48"/>
  <c r="P43"/>
  <c r="P32"/>
  <c r="P31"/>
  <c r="P52" l="1"/>
  <c r="W52"/>
  <c r="H70"/>
  <c r="H71" s="1"/>
  <c r="P77"/>
  <c r="O16" i="44"/>
  <c r="T77" i="1"/>
  <c r="S15" i="44" s="1"/>
  <c r="S16"/>
  <c r="T70" i="1"/>
  <c r="G16" i="44" l="1"/>
  <c r="I70" i="1"/>
  <c r="I71" s="1"/>
  <c r="O15" i="44"/>
  <c r="T52" i="1"/>
  <c r="W16" i="38"/>
  <c r="U16"/>
  <c r="R16"/>
  <c r="Q16"/>
  <c r="N16"/>
  <c r="M16"/>
  <c r="J16"/>
  <c r="I16"/>
  <c r="H16"/>
  <c r="S16"/>
  <c r="X16" i="36"/>
  <c r="V16"/>
  <c r="S16"/>
  <c r="R16"/>
  <c r="O16"/>
  <c r="N16"/>
  <c r="K16"/>
  <c r="J16"/>
  <c r="I16"/>
  <c r="T16"/>
  <c r="L13"/>
  <c r="AC13" s="1"/>
  <c r="S16" i="33"/>
  <c r="K16"/>
  <c r="S16" i="32"/>
  <c r="S16" i="31"/>
  <c r="K16"/>
  <c r="S16" i="26"/>
  <c r="W16" i="33"/>
  <c r="U16"/>
  <c r="R16"/>
  <c r="Q16"/>
  <c r="N16"/>
  <c r="M16"/>
  <c r="J16"/>
  <c r="I16"/>
  <c r="H16"/>
  <c r="W16" i="32"/>
  <c r="U16"/>
  <c r="R16"/>
  <c r="Q16"/>
  <c r="N16"/>
  <c r="M16"/>
  <c r="J16"/>
  <c r="I16"/>
  <c r="H16"/>
  <c r="W16" i="31"/>
  <c r="U16"/>
  <c r="R16"/>
  <c r="Q16"/>
  <c r="N16"/>
  <c r="M16"/>
  <c r="J16"/>
  <c r="I16"/>
  <c r="H16"/>
  <c r="W16" i="28"/>
  <c r="U16"/>
  <c r="R16"/>
  <c r="Q16"/>
  <c r="O16"/>
  <c r="N16"/>
  <c r="M16"/>
  <c r="J16"/>
  <c r="I16"/>
  <c r="H16"/>
  <c r="W16" i="26"/>
  <c r="U16"/>
  <c r="R16"/>
  <c r="Q16"/>
  <c r="N16"/>
  <c r="M16"/>
  <c r="J16"/>
  <c r="I16"/>
  <c r="H16"/>
  <c r="W16" i="23"/>
  <c r="U16"/>
  <c r="R16"/>
  <c r="Q16"/>
  <c r="N16"/>
  <c r="M16"/>
  <c r="J16"/>
  <c r="I16"/>
  <c r="H16"/>
  <c r="W16" i="22"/>
  <c r="U16"/>
  <c r="R16"/>
  <c r="Q16"/>
  <c r="N16"/>
  <c r="M16"/>
  <c r="J16"/>
  <c r="I16"/>
  <c r="H16"/>
  <c r="U16" i="21"/>
  <c r="R16"/>
  <c r="Q16"/>
  <c r="N16"/>
  <c r="M16"/>
  <c r="J16"/>
  <c r="I16"/>
  <c r="H16"/>
  <c r="W16" i="20"/>
  <c r="U16"/>
  <c r="R16"/>
  <c r="Q16"/>
  <c r="N16"/>
  <c r="M16"/>
  <c r="J16"/>
  <c r="I16"/>
  <c r="H16"/>
  <c r="W16" i="19"/>
  <c r="U16"/>
  <c r="R16"/>
  <c r="Q16"/>
  <c r="N16"/>
  <c r="M16"/>
  <c r="J16"/>
  <c r="I16"/>
  <c r="H16"/>
  <c r="W16" i="18"/>
  <c r="U16"/>
  <c r="R16"/>
  <c r="Q16"/>
  <c r="N16"/>
  <c r="M16"/>
  <c r="J16"/>
  <c r="I16"/>
  <c r="H16"/>
  <c r="W16" i="17"/>
  <c r="U16"/>
  <c r="R16"/>
  <c r="Q16"/>
  <c r="N16"/>
  <c r="M16"/>
  <c r="J16"/>
  <c r="I16"/>
  <c r="H16"/>
  <c r="N16" i="16"/>
  <c r="M16"/>
  <c r="J16"/>
  <c r="I16"/>
  <c r="H16"/>
  <c r="U13" i="15"/>
  <c r="Q13"/>
  <c r="R13" s="1"/>
  <c r="M13"/>
  <c r="Y16" i="10"/>
  <c r="W16"/>
  <c r="U16"/>
  <c r="R16"/>
  <c r="Q16"/>
  <c r="N16"/>
  <c r="M16"/>
  <c r="J16"/>
  <c r="I16"/>
  <c r="H16"/>
  <c r="Y16" i="6"/>
  <c r="W16"/>
  <c r="U16"/>
  <c r="R16"/>
  <c r="N16"/>
  <c r="M16"/>
  <c r="J16"/>
  <c r="I16"/>
  <c r="H16"/>
  <c r="Y16" i="4"/>
  <c r="W16"/>
  <c r="U16"/>
  <c r="R16"/>
  <c r="Q16"/>
  <c r="N16"/>
  <c r="M16"/>
  <c r="J16"/>
  <c r="I16"/>
  <c r="H16"/>
  <c r="Y16" i="3"/>
  <c r="W16"/>
  <c r="U16"/>
  <c r="R16"/>
  <c r="Q16"/>
  <c r="N16"/>
  <c r="M16"/>
  <c r="J16"/>
  <c r="I16"/>
  <c r="H16"/>
  <c r="I15" i="1" s="1"/>
  <c r="S16" i="23"/>
  <c r="S16" i="22"/>
  <c r="K16"/>
  <c r="S16" i="21"/>
  <c r="S16" i="20"/>
  <c r="K16"/>
  <c r="S16" i="19"/>
  <c r="S16" i="18"/>
  <c r="K16"/>
  <c r="S16" i="17"/>
  <c r="K16" i="16"/>
  <c r="S16" i="10"/>
  <c r="O16"/>
  <c r="S16" i="6"/>
  <c r="K16"/>
  <c r="S16" i="4"/>
  <c r="O16"/>
  <c r="V16" i="22" l="1"/>
  <c r="V16" i="31"/>
  <c r="V16" i="23"/>
  <c r="V16" i="33"/>
  <c r="V16" i="20"/>
  <c r="V16" i="18"/>
  <c r="N13" i="15"/>
  <c r="V13"/>
  <c r="X16" i="6"/>
  <c r="V16"/>
  <c r="J70" i="1"/>
  <c r="J71" s="1"/>
  <c r="K70"/>
  <c r="K71" s="1"/>
  <c r="H17" i="44"/>
  <c r="N70" i="1"/>
  <c r="N71" s="1"/>
  <c r="H16" i="44"/>
  <c r="I77" i="1"/>
  <c r="G17" i="44"/>
  <c r="H77" i="1"/>
  <c r="G15" i="44" s="1"/>
  <c r="W55" i="1"/>
  <c r="K16" i="3"/>
  <c r="S16"/>
  <c r="O16"/>
  <c r="O16" i="26"/>
  <c r="O16" i="32"/>
  <c r="O16" i="38"/>
  <c r="K16" i="17"/>
  <c r="V16" s="1"/>
  <c r="K16" i="32"/>
  <c r="V16" s="1"/>
  <c r="K16" i="23"/>
  <c r="K16" i="10"/>
  <c r="X16" s="1"/>
  <c r="K16" i="19"/>
  <c r="V16" s="1"/>
  <c r="K16" i="21"/>
  <c r="V16" s="1"/>
  <c r="K16" i="26"/>
  <c r="V16" s="1"/>
  <c r="K16" i="38"/>
  <c r="V16" s="1"/>
  <c r="L16" i="36"/>
  <c r="W16" s="1"/>
  <c r="P16"/>
  <c r="O16" i="21"/>
  <c r="O16" i="22"/>
  <c r="O16" i="23"/>
  <c r="O16" i="20"/>
  <c r="O16" i="19"/>
  <c r="O16" i="18"/>
  <c r="O16" i="17"/>
  <c r="O16" i="16"/>
  <c r="O16" i="6"/>
  <c r="K16" i="4"/>
  <c r="O16" i="33"/>
  <c r="O16" i="31"/>
  <c r="AF13" i="15" l="1"/>
  <c r="V16" i="10"/>
  <c r="V16" i="3"/>
  <c r="X16" i="4"/>
  <c r="V16"/>
  <c r="X16" i="3"/>
  <c r="L70" i="1"/>
  <c r="W70" s="1"/>
  <c r="P70"/>
  <c r="P71" s="1"/>
  <c r="H15" i="44"/>
  <c r="I16"/>
  <c r="J77" i="1"/>
  <c r="I15" i="44" s="1"/>
  <c r="I17"/>
  <c r="Y24" i="2"/>
  <c r="Z14" i="1" s="1"/>
  <c r="W24" i="2"/>
  <c r="U24"/>
  <c r="R24"/>
  <c r="S14" i="1" s="1"/>
  <c r="Q24" i="2"/>
  <c r="R14" i="1" s="1"/>
  <c r="J24" i="2"/>
  <c r="K14" i="1" s="1"/>
  <c r="I24" i="2"/>
  <c r="J14" i="1" s="1"/>
  <c r="S24" i="2"/>
  <c r="T14" i="1" s="1"/>
  <c r="K24" i="2"/>
  <c r="L14" i="1" l="1"/>
  <c r="X14"/>
  <c r="X24" i="2"/>
  <c r="V14" i="1"/>
  <c r="V24" i="2"/>
  <c r="J16" i="44"/>
  <c r="K77" i="1"/>
  <c r="J15" i="44" s="1"/>
  <c r="L75" i="1"/>
  <c r="W75" s="1"/>
  <c r="V16" i="44" s="1"/>
  <c r="J17"/>
  <c r="L76" i="1"/>
  <c r="S16" i="28"/>
  <c r="K16"/>
  <c r="V16" s="1"/>
  <c r="Y14" i="1" l="1"/>
  <c r="W14"/>
  <c r="K17" i="44"/>
  <c r="W76" i="1"/>
  <c r="V17" i="44" s="1"/>
  <c r="K16"/>
  <c r="L77" i="1"/>
  <c r="O24" i="2"/>
  <c r="Z24" i="1"/>
  <c r="S24"/>
  <c r="P24"/>
  <c r="O24"/>
  <c r="K24"/>
  <c r="J24"/>
  <c r="Y16" i="11"/>
  <c r="Z22" i="1" s="1"/>
  <c r="W16" i="11"/>
  <c r="U16"/>
  <c r="S16"/>
  <c r="T22" i="1" s="1"/>
  <c r="R16" i="11"/>
  <c r="S22" i="1" s="1"/>
  <c r="Q16" i="11"/>
  <c r="R22" i="1" s="1"/>
  <c r="N16" i="11"/>
  <c r="O22" i="1" s="1"/>
  <c r="M16" i="11"/>
  <c r="N22" i="1" s="1"/>
  <c r="K16" i="11"/>
  <c r="J16"/>
  <c r="K22" i="1" s="1"/>
  <c r="I16" i="11"/>
  <c r="J22" i="1" s="1"/>
  <c r="H16" i="11"/>
  <c r="I22" i="1" s="1"/>
  <c r="X21"/>
  <c r="T21"/>
  <c r="S21"/>
  <c r="P21"/>
  <c r="O21"/>
  <c r="L21"/>
  <c r="I21"/>
  <c r="X24"/>
  <c r="T24"/>
  <c r="L24"/>
  <c r="I24"/>
  <c r="Z21"/>
  <c r="V21"/>
  <c r="R21"/>
  <c r="N21"/>
  <c r="K21"/>
  <c r="J21"/>
  <c r="V16"/>
  <c r="Z15"/>
  <c r="X15"/>
  <c r="V15"/>
  <c r="T15"/>
  <c r="S15"/>
  <c r="R15"/>
  <c r="P15"/>
  <c r="O15"/>
  <c r="N15"/>
  <c r="L15"/>
  <c r="K15"/>
  <c r="J15"/>
  <c r="P16"/>
  <c r="Z16"/>
  <c r="X16"/>
  <c r="S16"/>
  <c r="R16"/>
  <c r="O16"/>
  <c r="N16"/>
  <c r="L16"/>
  <c r="K16"/>
  <c r="J16"/>
  <c r="I16"/>
  <c r="V16" i="11" l="1"/>
  <c r="X16"/>
  <c r="Y24" i="1"/>
  <c r="P14"/>
  <c r="W21"/>
  <c r="W15"/>
  <c r="Y15"/>
  <c r="K15" i="44"/>
  <c r="W77" i="1"/>
  <c r="V15" i="44" s="1"/>
  <c r="Y21" i="1"/>
  <c r="Y16"/>
  <c r="W16"/>
  <c r="X22"/>
  <c r="V22"/>
  <c r="P22"/>
  <c r="L22"/>
  <c r="T16"/>
  <c r="W22" l="1"/>
  <c r="Y22"/>
  <c r="S13" i="2" l="1"/>
  <c r="T13" s="1"/>
  <c r="AC13" l="1"/>
  <c r="Y16" i="14"/>
  <c r="Z23" i="1" s="1"/>
  <c r="T20"/>
  <c r="Z20"/>
  <c r="X20"/>
  <c r="V20"/>
  <c r="S20"/>
  <c r="P20"/>
  <c r="O20"/>
  <c r="N20"/>
  <c r="L20"/>
  <c r="K20"/>
  <c r="J20"/>
  <c r="I20"/>
  <c r="W20" l="1"/>
  <c r="Y20"/>
  <c r="W16" i="14"/>
  <c r="U16"/>
  <c r="S16"/>
  <c r="T23" i="1" s="1"/>
  <c r="T25" s="1"/>
  <c r="R16" i="14"/>
  <c r="S23" i="1" s="1"/>
  <c r="S25" s="1"/>
  <c r="Q16" i="14"/>
  <c r="R23" i="1" s="1"/>
  <c r="O16" i="14"/>
  <c r="N16"/>
  <c r="O23" i="1" s="1"/>
  <c r="M16" i="14"/>
  <c r="N23" i="1" s="1"/>
  <c r="K16" i="14"/>
  <c r="J16"/>
  <c r="K23" i="1" s="1"/>
  <c r="I16" i="14"/>
  <c r="J23" i="1" s="1"/>
  <c r="J25" s="1"/>
  <c r="H16" i="14"/>
  <c r="I23" i="1" s="1"/>
  <c r="X16" i="14" l="1"/>
  <c r="V16"/>
  <c r="P23" i="1"/>
  <c r="P25" s="1"/>
  <c r="V23"/>
  <c r="L23"/>
  <c r="X23"/>
  <c r="Z25"/>
  <c r="O25"/>
  <c r="K25"/>
  <c r="I25"/>
  <c r="Z17"/>
  <c r="X17"/>
  <c r="T17"/>
  <c r="S17"/>
  <c r="P17"/>
  <c r="O17"/>
  <c r="L17"/>
  <c r="K17"/>
  <c r="J17"/>
  <c r="I17"/>
  <c r="L25" l="1"/>
  <c r="Y17"/>
  <c r="Y23"/>
  <c r="W23"/>
  <c r="X25"/>
  <c r="Z18"/>
  <c r="Z26" s="1"/>
  <c r="T18"/>
  <c r="P18"/>
  <c r="N24" i="2"/>
  <c r="O14" i="1" s="1"/>
  <c r="M24" i="2"/>
  <c r="N14" i="1" s="1"/>
  <c r="H24" i="2"/>
  <c r="Y25" i="1" l="1"/>
  <c r="I14"/>
  <c r="I18" s="1"/>
  <c r="I26" s="1"/>
  <c r="H13" i="44" s="1"/>
  <c r="P26" i="1"/>
  <c r="T26"/>
  <c r="S13" i="44" s="1"/>
  <c r="O18" i="1"/>
  <c r="O26" s="1"/>
  <c r="Y13" i="44"/>
  <c r="X18" i="1"/>
  <c r="S18"/>
  <c r="S26" s="1"/>
  <c r="J18"/>
  <c r="K18"/>
  <c r="K26" s="1"/>
  <c r="J13" i="44" s="1"/>
  <c r="L18" i="1"/>
  <c r="Y18" l="1"/>
  <c r="O13" i="44"/>
  <c r="X26" i="1"/>
  <c r="L26"/>
  <c r="N13" i="44"/>
  <c r="Q16" i="6"/>
  <c r="R20" i="1" s="1"/>
  <c r="J26"/>
  <c r="R13" i="44"/>
  <c r="Y26" i="1" l="1"/>
  <c r="R24"/>
  <c r="R25" s="1"/>
  <c r="R17"/>
  <c r="R18" s="1"/>
  <c r="W13" i="44"/>
  <c r="K13"/>
  <c r="X79" i="1"/>
  <c r="I13" i="44"/>
  <c r="N16" i="15" l="1"/>
  <c r="V16"/>
  <c r="U24" i="1"/>
  <c r="M24"/>
  <c r="L16" i="11"/>
  <c r="T16"/>
  <c r="M22" i="1"/>
  <c r="U22"/>
  <c r="L16" i="10"/>
  <c r="T16"/>
  <c r="M21" i="1"/>
  <c r="U21"/>
  <c r="V16" i="5"/>
  <c r="N16"/>
  <c r="M17" i="1"/>
  <c r="U17"/>
  <c r="Q16" i="16"/>
  <c r="R16"/>
  <c r="R26" i="1"/>
  <c r="N24"/>
  <c r="N25" s="1"/>
  <c r="N17"/>
  <c r="N18" s="1"/>
  <c r="W18" i="44"/>
  <c r="L16" i="32"/>
  <c r="T16"/>
  <c r="X13" i="44"/>
  <c r="S16" i="16" l="1"/>
  <c r="Q13" i="44"/>
  <c r="V24" i="1"/>
  <c r="W24" s="1"/>
  <c r="V17"/>
  <c r="W17" s="1"/>
  <c r="N26"/>
  <c r="P30" l="1"/>
  <c r="W16" i="16"/>
  <c r="U16"/>
  <c r="V16" s="1"/>
  <c r="V25" i="1"/>
  <c r="W25" s="1"/>
  <c r="M13" i="44"/>
  <c r="V18" i="1"/>
  <c r="W18" l="1"/>
  <c r="V26"/>
  <c r="W26" s="1"/>
  <c r="V13" i="44" l="1"/>
  <c r="U13"/>
  <c r="P16" i="32" l="1"/>
  <c r="R16" i="15"/>
  <c r="Q24" i="1" s="1"/>
  <c r="P16" i="11"/>
  <c r="Q22" i="1" s="1"/>
  <c r="P16" i="10"/>
  <c r="Q21" i="1" s="1"/>
  <c r="R16" i="5"/>
  <c r="AG13" i="15" l="1"/>
  <c r="H24" i="1" s="1"/>
  <c r="Q17"/>
  <c r="AD13" i="5"/>
  <c r="AG13"/>
  <c r="H17" i="1" s="1"/>
  <c r="AD13" i="11"/>
  <c r="H22" i="1" s="1"/>
  <c r="AD13" i="10"/>
  <c r="H21" i="1" s="1"/>
  <c r="Z78" l="1"/>
  <c r="Z79" l="1"/>
  <c r="Y18" i="44" s="1"/>
  <c r="Y14"/>
  <c r="U14" l="1"/>
  <c r="V79" i="1"/>
  <c r="V78"/>
  <c r="U18" i="44" l="1"/>
  <c r="S78" i="1"/>
  <c r="S79" l="1"/>
  <c r="R18" i="44" s="1"/>
  <c r="R14"/>
  <c r="Q14"/>
  <c r="R79" i="1"/>
  <c r="Q18" i="44" s="1"/>
  <c r="R78" i="1" l="1"/>
  <c r="T71"/>
  <c r="T79" l="1"/>
  <c r="S18" i="44" s="1"/>
  <c r="S14"/>
  <c r="T78" i="1"/>
  <c r="P79"/>
  <c r="P21" i="2" l="1"/>
  <c r="P22"/>
  <c r="P19"/>
  <c r="P20"/>
  <c r="P17"/>
  <c r="P18"/>
  <c r="P15"/>
  <c r="P16"/>
  <c r="P16" i="38"/>
  <c r="Q76" i="1"/>
  <c r="P17" i="44" s="1"/>
  <c r="P16" i="4"/>
  <c r="Q16" i="1" s="1"/>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6" i="28"/>
  <c r="P16" i="33"/>
  <c r="P16" i="26"/>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1"/>
  <c r="P14" i="44" s="1"/>
  <c r="Q79" i="1"/>
  <c r="P18" i="44" s="1"/>
  <c r="O18"/>
  <c r="O14"/>
  <c r="P78" i="1"/>
  <c r="Q78" s="1"/>
  <c r="N14" i="44"/>
  <c r="O78" i="1" l="1"/>
  <c r="O79"/>
  <c r="N18" i="44" s="1"/>
  <c r="N79" i="1"/>
  <c r="M18" i="44" s="1"/>
  <c r="N78" i="1" l="1"/>
  <c r="M14" i="44"/>
  <c r="L41" i="1"/>
  <c r="W41" s="1"/>
  <c r="G14" i="44"/>
  <c r="K79" i="1"/>
  <c r="J18" i="44" s="1"/>
  <c r="I14"/>
  <c r="L71" i="1" l="1"/>
  <c r="J78"/>
  <c r="H14" i="44"/>
  <c r="J79" i="1"/>
  <c r="I18" i="44" s="1"/>
  <c r="I78" i="1"/>
  <c r="J14" i="44"/>
  <c r="I79" i="1"/>
  <c r="H18" i="44" s="1"/>
  <c r="K78" i="1"/>
  <c r="L79" l="1"/>
  <c r="Y79" s="1"/>
  <c r="X18" i="44" s="1"/>
  <c r="W71" i="1"/>
  <c r="V14" i="44" s="1"/>
  <c r="K14"/>
  <c r="L78" i="1"/>
  <c r="T22" i="2" l="1"/>
  <c r="L22"/>
  <c r="L21"/>
  <c r="T21"/>
  <c r="L20"/>
  <c r="T20"/>
  <c r="L19"/>
  <c r="T19"/>
  <c r="T18"/>
  <c r="L18"/>
  <c r="L17"/>
  <c r="T17"/>
  <c r="L16"/>
  <c r="T16"/>
  <c r="T15"/>
  <c r="L15"/>
  <c r="T16" i="38"/>
  <c r="L16"/>
  <c r="T16" i="4"/>
  <c r="M16" i="1"/>
  <c r="U16"/>
  <c r="L16" i="4"/>
  <c r="L16" i="6"/>
  <c r="T16"/>
  <c r="M20" i="1"/>
  <c r="U20"/>
  <c r="M76"/>
  <c r="L17" i="44" s="1"/>
  <c r="U76" i="1"/>
  <c r="T17" i="44" s="1"/>
  <c r="T16" i="3"/>
  <c r="M15" i="1"/>
  <c r="L16" i="3"/>
  <c r="U15" i="1"/>
  <c r="M25"/>
  <c r="U23"/>
  <c r="L16" i="14"/>
  <c r="T16"/>
  <c r="U25" i="1"/>
  <c r="M23"/>
  <c r="T16" i="57"/>
  <c r="T16" i="62"/>
  <c r="L16" i="70"/>
  <c r="L16" i="66"/>
  <c r="L16" i="55"/>
  <c r="L16" i="67"/>
  <c r="T16" i="55"/>
  <c r="T16" i="61"/>
  <c r="L16"/>
  <c r="L16" i="56"/>
  <c r="T16" i="54"/>
  <c r="T16" i="58"/>
  <c r="L16" i="69"/>
  <c r="L16" i="65"/>
  <c r="L16" i="71"/>
  <c r="T16" i="60"/>
  <c r="L16" i="62"/>
  <c r="T16" i="70"/>
  <c r="T16" i="56"/>
  <c r="L16" i="60"/>
  <c r="L16" i="58"/>
  <c r="L16" i="54"/>
  <c r="T16" i="68"/>
  <c r="T16" i="69"/>
  <c r="T16" i="71"/>
  <c r="L16" i="68"/>
  <c r="T16" i="64"/>
  <c r="T16" i="67"/>
  <c r="T16" i="66"/>
  <c r="L16" i="63"/>
  <c r="L16" i="57"/>
  <c r="T16" i="65"/>
  <c r="L16" i="64"/>
  <c r="T16" i="63"/>
  <c r="T16" i="53"/>
  <c r="L16"/>
  <c r="L16" i="20"/>
  <c r="T16" i="17"/>
  <c r="L16" i="22"/>
  <c r="L16" i="25"/>
  <c r="L16" i="17"/>
  <c r="L16" i="28"/>
  <c r="T16" i="25"/>
  <c r="L16" i="26"/>
  <c r="T16" i="21"/>
  <c r="T16" i="19"/>
  <c r="L16" i="18"/>
  <c r="T16" i="33"/>
  <c r="T16" i="28"/>
  <c r="T16" i="18"/>
  <c r="L16" i="21"/>
  <c r="T16" i="20"/>
  <c r="L16" i="19"/>
  <c r="T16" i="26"/>
  <c r="L16" i="33"/>
  <c r="L16" i="31"/>
  <c r="T16"/>
  <c r="L16" i="23"/>
  <c r="T16"/>
  <c r="T16" i="22"/>
  <c r="L24" i="2"/>
  <c r="U14" i="1"/>
  <c r="M18"/>
  <c r="T24" i="2"/>
  <c r="M14" i="1"/>
  <c r="U26"/>
  <c r="T13" i="44" s="1"/>
  <c r="M26" i="1"/>
  <c r="L13" i="44" s="1"/>
  <c r="U18" i="1"/>
  <c r="M69"/>
  <c r="U69"/>
  <c r="U68"/>
  <c r="M68"/>
  <c r="M67"/>
  <c r="U67"/>
  <c r="U66"/>
  <c r="M66"/>
  <c r="U65"/>
  <c r="M65"/>
  <c r="U64"/>
  <c r="M64"/>
  <c r="U63"/>
  <c r="M63"/>
  <c r="U62"/>
  <c r="M62"/>
  <c r="U61"/>
  <c r="M61"/>
  <c r="M60"/>
  <c r="U60"/>
  <c r="M59"/>
  <c r="U59"/>
  <c r="U58"/>
  <c r="M58"/>
  <c r="U57"/>
  <c r="U70"/>
  <c r="M70"/>
  <c r="M57"/>
  <c r="M54"/>
  <c r="U54"/>
  <c r="M53"/>
  <c r="U53"/>
  <c r="U44"/>
  <c r="U45"/>
  <c r="U46"/>
  <c r="U47"/>
  <c r="U55"/>
  <c r="U52"/>
  <c r="M52"/>
  <c r="M55"/>
  <c r="U49"/>
  <c r="M49"/>
  <c r="U48"/>
  <c r="M48"/>
  <c r="M46"/>
  <c r="M47"/>
  <c r="M44"/>
  <c r="M45"/>
  <c r="U50"/>
  <c r="M50"/>
  <c r="M43"/>
  <c r="U43"/>
  <c r="W78"/>
  <c r="K18" i="44"/>
  <c r="W79" i="1"/>
  <c r="V18" i="44" s="1"/>
  <c r="U40" i="1"/>
  <c r="M40"/>
  <c r="U39"/>
  <c r="M39"/>
  <c r="U38"/>
  <c r="M38"/>
  <c r="U37"/>
  <c r="M37"/>
  <c r="U36"/>
  <c r="M36"/>
  <c r="U35"/>
  <c r="M35"/>
  <c r="M41"/>
  <c r="U34"/>
  <c r="M34"/>
  <c r="U33"/>
  <c r="M33"/>
  <c r="M32"/>
  <c r="U32"/>
  <c r="M71"/>
  <c r="L14" i="44" s="1"/>
  <c r="U31" i="1"/>
  <c r="M31"/>
  <c r="U71"/>
  <c r="M79"/>
  <c r="L18" i="44" s="1"/>
  <c r="U41" i="1"/>
  <c r="M78"/>
  <c r="M30"/>
  <c r="U30"/>
  <c r="U78"/>
  <c r="L16" i="16"/>
  <c r="T16"/>
  <c r="AC22" i="2" l="1"/>
  <c r="AC18"/>
  <c r="AC21"/>
  <c r="AC20"/>
  <c r="AC15"/>
  <c r="AC19"/>
  <c r="AC17"/>
  <c r="AC16"/>
  <c r="AD1" i="3"/>
  <c r="AD13" i="4"/>
  <c r="H16" i="1" s="1"/>
  <c r="AD13" i="6"/>
  <c r="H20" i="1" s="1"/>
  <c r="AD13" i="14"/>
  <c r="H23" i="1" s="1"/>
  <c r="V3" i="24"/>
  <c r="V16"/>
  <c r="V16" i="34"/>
  <c r="V3"/>
  <c r="AC13" i="19"/>
  <c r="AC16" i="24"/>
  <c r="AE13" s="1"/>
  <c r="AB16"/>
  <c r="AA16"/>
  <c r="Q16"/>
  <c r="P16"/>
  <c r="O16"/>
  <c r="O3"/>
  <c r="N16"/>
  <c r="P3"/>
  <c r="N3"/>
  <c r="Q3"/>
  <c r="S16"/>
  <c r="Y16"/>
  <c r="W3"/>
  <c r="W16"/>
  <c r="X16" s="1"/>
  <c r="S3"/>
  <c r="U3"/>
  <c r="T3"/>
  <c r="T16"/>
  <c r="Y3"/>
  <c r="U16"/>
  <c r="X3"/>
  <c r="R16"/>
  <c r="R3"/>
  <c r="P3" i="59"/>
  <c r="N16"/>
  <c r="O16"/>
  <c r="P16"/>
  <c r="O3"/>
  <c r="N3"/>
  <c r="Q16"/>
  <c r="Q3"/>
  <c r="Y3"/>
  <c r="X3"/>
  <c r="W3"/>
  <c r="U3"/>
  <c r="AB16"/>
  <c r="T16"/>
  <c r="T3"/>
  <c r="W16"/>
  <c r="X16" s="1"/>
  <c r="Y16"/>
  <c r="AA16"/>
  <c r="S3"/>
  <c r="AC16"/>
  <c r="AE13" s="1"/>
  <c r="S16"/>
  <c r="U16"/>
  <c r="R16"/>
  <c r="R3"/>
  <c r="V3"/>
  <c r="V16"/>
  <c r="AC16" i="34"/>
  <c r="AB16"/>
  <c r="AA16"/>
  <c r="N16"/>
  <c r="P16"/>
  <c r="N3"/>
  <c r="O3"/>
  <c r="Q3"/>
  <c r="P3"/>
  <c r="U3"/>
  <c r="W16"/>
  <c r="X16" s="1"/>
  <c r="T16"/>
  <c r="Y16"/>
  <c r="S3"/>
  <c r="X3"/>
  <c r="Y3"/>
  <c r="W3"/>
  <c r="U16"/>
  <c r="T3"/>
  <c r="S16"/>
  <c r="R3"/>
  <c r="R16"/>
  <c r="T14" i="44"/>
  <c r="U79" i="1"/>
  <c r="T18" i="44" s="1"/>
  <c r="AD13" i="2" l="1"/>
  <c r="H14" i="1" s="1"/>
  <c r="H25"/>
  <c r="AD13" i="3"/>
  <c r="H15" i="1" s="1"/>
  <c r="H18" l="1"/>
  <c r="H26" s="1"/>
  <c r="G13" i="44" s="1"/>
  <c r="H78" i="1" l="1"/>
  <c r="H79"/>
  <c r="G18" i="44" s="1"/>
  <c r="AB41" i="1"/>
  <c r="AB71" s="1"/>
  <c r="AB78" l="1"/>
  <c r="AA14" i="44"/>
  <c r="AB79" i="1"/>
  <c r="AA18" i="44" s="1"/>
</calcChain>
</file>

<file path=xl/sharedStrings.xml><?xml version="1.0" encoding="utf-8"?>
<sst xmlns="http://schemas.openxmlformats.org/spreadsheetml/2006/main" count="4615" uniqueCount="888">
  <si>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</si>
  <si>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</si>
  <si>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</si>
  <si>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</si>
  <si>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</si>
  <si>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</si>
  <si>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</si>
  <si>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</si>
  <si>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</si>
  <si>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</si>
  <si>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</si>
  <si>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</si>
  <si>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</si>
  <si>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</si>
  <si>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</si>
  <si>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</si>
  <si>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</si>
  <si>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</si>
  <si>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</si>
  <si>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</si>
  <si>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</si>
  <si>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</si>
  <si>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</si>
  <si>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</si>
  <si>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</si>
  <si>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</si>
  <si>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</si>
  <si>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</si>
  <si>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</si>
  <si>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</si>
  <si>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</si>
  <si>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</si>
  <si>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</si>
  <si>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</si>
  <si>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</si>
  <si>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</si>
  <si>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</si>
  <si>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</si>
  <si>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</si>
  <si>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</si>
  <si>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</si>
  <si>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</si>
  <si>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</si>
  <si>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</si>
  <si>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</si>
  <si>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</si>
  <si>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</si>
  <si>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</si>
  <si>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</si>
  <si>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</si>
  <si>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</si>
  <si>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</si>
  <si>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</si>
  <si>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</si>
  <si>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</si>
  <si>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</si>
  <si>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</si>
  <si>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</si>
  <si>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</si>
  <si>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</si>
  <si>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</si>
  <si>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</si>
  <si>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</si>
  <si>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</si>
  <si>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</si>
  <si>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</si>
  <si>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</si>
  <si>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</si>
  <si>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</si>
  <si>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</si>
  <si>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</si>
  <si>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</si>
  <si>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</si>
  <si>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</si>
  <si>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</si>
  <si>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</si>
  <si>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</si>
  <si>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</si>
  <si>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</si>
  <si>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</si>
  <si>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</si>
  <si>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</si>
  <si>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</si>
  <si>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</si>
  <si>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</si>
  <si>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</si>
  <si>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</si>
  <si>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</si>
  <si>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</si>
  <si>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</si>
  <si>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</si>
  <si>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</si>
  <si>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</si>
  <si>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</si>
  <si>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</si>
  <si>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</si>
  <si>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</si>
  <si>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</si>
  <si>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</si>
  <si>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</si>
  <si>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</si>
  <si>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</si>
  <si>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</si>
  <si>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</si>
  <si>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</si>
  <si>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</si>
  <si>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</si>
  <si>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</si>
  <si>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</si>
  <si>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</si>
  <si>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</si>
  <si>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</si>
  <si>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</si>
  <si>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</si>
  <si>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</si>
  <si>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</si>
  <si>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</si>
  <si>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</si>
  <si>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</si>
  <si>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</si>
  <si>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</si>
  <si>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</si>
  <si>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</si>
  <si>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</si>
  <si>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</si>
  <si>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</si>
  <si>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</si>
  <si>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</si>
  <si>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</si>
  <si>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</si>
  <si>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</si>
  <si>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</si>
  <si>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</si>
  <si>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</si>
  <si>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</si>
  <si>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</si>
  <si>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</si>
  <si>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</si>
  <si>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</si>
  <si>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</si>
  <si>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</si>
  <si>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</si>
  <si>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</si>
  <si>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</si>
  <si>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</si>
  <si>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</si>
  <si>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</si>
  <si>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</si>
  <si>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</si>
  <si>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</si>
  <si>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</si>
  <si>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</si>
  <si>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</si>
  <si>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</si>
  <si>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</si>
  <si>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</si>
  <si>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</si>
  <si>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</si>
  <si>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</si>
  <si>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</si>
  <si>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</si>
  <si>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</si>
  <si>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</si>
  <si>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</si>
  <si>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</si>
  <si>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</si>
  <si>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</si>
  <si>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</si>
  <si>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</si>
  <si>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</si>
  <si>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</si>
  <si>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</si>
  <si>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</si>
  <si>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</si>
  <si>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</si>
  <si>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</si>
  <si>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</si>
  <si>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</si>
  <si>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</si>
  <si>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</si>
  <si>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</si>
  <si>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</si>
  <si>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</si>
  <si>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</si>
  <si>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</si>
  <si>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</si>
  <si>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</si>
  <si>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</si>
  <si>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</si>
  <si>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</si>
  <si>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</si>
  <si>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</si>
  <si>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</si>
  <si>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</si>
  <si>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</si>
  <si>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</si>
  <si>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</si>
  <si>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</si>
  <si>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</si>
  <si>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</si>
  <si>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</si>
  <si>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</si>
  <si>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</si>
  <si>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</si>
  <si>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</si>
  <si>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</si>
  <si>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</si>
  <si>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</si>
  <si>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</si>
  <si>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</si>
  <si>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</si>
  <si>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</si>
  <si>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</si>
  <si>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</si>
  <si>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</si>
  <si>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</si>
  <si>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</si>
  <si>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</si>
  <si>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</si>
  <si>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</si>
  <si>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</si>
  <si>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</si>
  <si>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</si>
  <si>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</si>
  <si>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</si>
  <si>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</si>
  <si>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</si>
  <si>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</si>
  <si>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</si>
  <si>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</si>
  <si>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</si>
  <si>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</si>
  <si>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</si>
  <si>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</si>
  <si>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</si>
  <si>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</si>
  <si>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</si>
  <si>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</si>
  <si>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</si>
  <si>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</si>
  <si>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</si>
  <si>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</si>
  <si>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</si>
  <si>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</si>
  <si>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</si>
  <si>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</si>
  <si>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</si>
  <si>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</si>
  <si>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</si>
  <si>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</si>
  <si>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</si>
  <si>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</si>
  <si>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</si>
  <si>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</si>
  <si>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</si>
  <si>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</si>
  <si>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</si>
  <si>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</si>
  <si>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</si>
  <si>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</si>
  <si>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</si>
  <si>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</si>
  <si>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</si>
  <si>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</si>
  <si>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</si>
  <si>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</si>
  <si>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</si>
  <si>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</si>
  <si>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</si>
  <si>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</si>
  <si>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</si>
  <si>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</si>
  <si>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</si>
  <si>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</si>
  <si>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</si>
  <si>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</si>
  <si>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</si>
  <si>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</si>
  <si>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</si>
  <si>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</si>
  <si>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</si>
  <si>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</si>
  <si>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</si>
  <si>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</si>
  <si>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</si>
  <si>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</si>
  <si>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</si>
  <si>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</si>
  <si>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</si>
  <si>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</si>
  <si>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</si>
  <si>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</si>
  <si>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</si>
  <si>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</si>
  <si>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</si>
  <si>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</si>
  <si>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</si>
  <si>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</si>
  <si>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</si>
  <si>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</si>
  <si>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</si>
  <si>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</si>
  <si>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</si>
  <si>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</si>
  <si>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</si>
  <si>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</si>
  <si>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</si>
  <si>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</si>
  <si>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</si>
  <si>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</si>
  <si>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</si>
  <si>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</si>
  <si>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</si>
  <si>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</si>
  <si>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</si>
  <si>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</si>
  <si>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</si>
  <si>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</si>
  <si>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</si>
  <si>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</si>
  <si>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</si>
  <si>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</si>
  <si>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</si>
  <si>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</si>
  <si>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</si>
  <si>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</si>
  <si>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</si>
  <si>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</si>
  <si>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</si>
  <si>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</si>
  <si>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</si>
  <si>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</si>
  <si>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</si>
  <si>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</si>
  <si>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</si>
  <si>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</si>
  <si>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</si>
  <si>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</si>
  <si>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</si>
  <si>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</si>
  <si>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</si>
  <si>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</si>
  <si>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</si>
  <si>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</si>
  <si>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</si>
  <si>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</si>
  <si>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</si>
  <si>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</si>
  <si>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</si>
  <si>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</si>
  <si>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</si>
  <si>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</si>
  <si>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</si>
  <si>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</si>
  <si>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</si>
  <si>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</si>
  <si>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</si>
  <si>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</si>
  <si>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</si>
  <si>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</si>
  <si>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</si>
  <si>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</si>
  <si>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</si>
  <si>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</si>
  <si>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</si>
  <si>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</si>
  <si>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</si>
  <si>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</si>
  <si>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</si>
  <si>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</si>
  <si>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</si>
  <si>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</si>
  <si>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</si>
  <si>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</si>
  <si>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</si>
  <si>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</si>
  <si>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</si>
  <si>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</si>
  <si>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</si>
  <si>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</si>
  <si>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</si>
  <si>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</si>
  <si>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</si>
  <si>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</si>
  <si>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</si>
  <si>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</si>
  <si>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</si>
  <si>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</si>
  <si>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</si>
  <si>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</si>
  <si>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</si>
  <si>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</si>
  <si>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</si>
  <si>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</si>
  <si>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</si>
  <si>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</si>
  <si>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</si>
  <si>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</si>
  <si>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</si>
  <si>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</si>
  <si>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</si>
  <si>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</si>
  <si>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</si>
  <si>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</si>
  <si>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</si>
  <si>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</si>
  <si>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</si>
  <si>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</si>
  <si>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</si>
  <si>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</si>
  <si>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</si>
  <si>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</si>
  <si>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</si>
  <si>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</si>
  <si>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</si>
  <si>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</si>
  <si>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</si>
  <si>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</si>
  <si>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</si>
  <si>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</si>
  <si>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</si>
  <si>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</si>
  <si>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</si>
  <si>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</si>
  <si>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</si>
  <si>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</si>
  <si>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</si>
  <si>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</si>
  <si>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</si>
  <si>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</si>
  <si>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</si>
  <si>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</si>
  <si>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</si>
  <si>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</si>
  <si>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</si>
  <si>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</si>
  <si>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</si>
  <si>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</si>
  <si>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</si>
  <si>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</si>
  <si>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</si>
  <si>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</si>
  <si>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</si>
  <si>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</si>
  <si>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</si>
  <si>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</si>
  <si>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</si>
  <si>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</si>
  <si>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</si>
  <si>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</si>
  <si>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</si>
  <si>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</si>
  <si>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</si>
  <si>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</si>
  <si>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</si>
  <si>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</si>
  <si>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</si>
  <si>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</si>
  <si>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</si>
  <si>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</si>
  <si>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</si>
  <si>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</si>
  <si>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</si>
  <si>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</si>
  <si>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</si>
  <si>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</si>
  <si>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</si>
  <si>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</si>
  <si>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</si>
  <si>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</si>
  <si>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</si>
  <si>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</si>
  <si>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</si>
  <si>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</si>
  <si>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</si>
  <si>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</si>
  <si>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</si>
  <si>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</si>
  <si>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</si>
  <si>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</si>
  <si>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</si>
  <si>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</si>
  <si>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</si>
  <si>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</si>
  <si>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</si>
  <si>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</si>
  <si>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</si>
  <si>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</si>
  <si>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</si>
  <si>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</si>
  <si>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</si>
  <si>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</si>
  <si>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</si>
  <si>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</si>
  <si>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</si>
  <si>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</si>
  <si>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</si>
  <si>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</si>
  <si>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</si>
  <si>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</si>
  <si>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</si>
  <si>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</si>
  <si>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</si>
  <si>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</si>
  <si>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</si>
  <si>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</si>
  <si>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</si>
  <si>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</si>
  <si>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</si>
  <si>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</si>
  <si>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</si>
  <si>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</si>
  <si>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</si>
  <si>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</si>
  <si>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</si>
  <si>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</si>
  <si>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</si>
  <si>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</si>
  <si>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</si>
  <si>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</si>
  <si>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</si>
  <si>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</si>
  <si>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</si>
  <si>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</si>
  <si>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</si>
  <si>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</si>
  <si>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</si>
  <si>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</si>
  <si>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</si>
  <si>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</si>
  <si>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</si>
  <si>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</si>
  <si>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</si>
  <si>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</si>
  <si>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</si>
  <si>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</si>
  <si>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</si>
  <si>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</si>
  <si>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</si>
  <si>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</si>
  <si>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</si>
  <si>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</si>
  <si>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</si>
  <si>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</si>
  <si>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</si>
  <si>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</si>
  <si>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</si>
  <si>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</si>
  <si>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</si>
  <si>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</si>
  <si>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</si>
  <si>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</si>
  <si>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</si>
  <si>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</si>
  <si>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</si>
  <si>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</si>
  <si>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</si>
  <si>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</si>
  <si>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</si>
  <si>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</si>
  <si>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</si>
  <si>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</si>
  <si>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</si>
  <si>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</si>
  <si>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</si>
  <si>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</si>
  <si>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</si>
  <si>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</si>
  <si>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</si>
  <si>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</si>
  <si>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Foreign Portfolio Investor (Category - III)</t>
  </si>
  <si>
    <t>LLP</t>
  </si>
  <si>
    <t>Non-Resident Indian (NRI)</t>
  </si>
  <si>
    <t>NSDL or CDSL Transit</t>
  </si>
  <si>
    <t>Others</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</si>
  <si>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</si>
  <si>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</si>
  <si>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</si>
  <si>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</si>
  <si>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</si>
  <si>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</si>
  <si>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</si>
  <si>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</si>
  <si>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</si>
  <si>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</si>
  <si>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</si>
  <si>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</si>
  <si>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</si>
  <si>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</si>
  <si>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</si>
  <si>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</si>
  <si>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</si>
  <si>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</si>
  <si>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</si>
  <si>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</si>
  <si>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</si>
  <si>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</si>
  <si>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</si>
  <si>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</si>
  <si>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</si>
  <si>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</si>
  <si>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</si>
  <si>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</si>
  <si>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</si>
  <si>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</si>
  <si>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</si>
  <si>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</si>
  <si>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</si>
  <si>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</si>
  <si>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</si>
  <si>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</si>
  <si>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</si>
  <si>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</si>
  <si>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</si>
  <si>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</si>
  <si>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</si>
  <si>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</si>
  <si>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</si>
  <si>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</si>
  <si>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</si>
  <si>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</si>
  <si>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</si>
  <si>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</si>
  <si>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</si>
  <si>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</si>
  <si>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</si>
  <si>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</si>
  <si>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</si>
  <si>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</si>
  <si>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</si>
  <si>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</si>
  <si>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</si>
  <si>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</si>
  <si>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</si>
  <si>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</si>
  <si>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</si>
  <si>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</si>
  <si>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</si>
  <si>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</si>
  <si>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</si>
  <si>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</si>
  <si>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</si>
  <si>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</si>
  <si>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</si>
  <si>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</si>
  <si>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</si>
  <si>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</si>
  <si>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</si>
  <si>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</si>
  <si>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</si>
  <si>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</si>
  <si>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</si>
  <si>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</si>
  <si>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</si>
  <si>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</si>
  <si>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</si>
  <si>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</si>
  <si>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</si>
  <si>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</si>
  <si>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</si>
  <si>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</si>
  <si>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</si>
  <si>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</si>
  <si>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</si>
  <si>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</si>
  <si>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</si>
  <si>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</si>
  <si>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</si>
  <si>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</si>
  <si>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</si>
  <si>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</si>
  <si>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</si>
  <si>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</si>
  <si>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</si>
  <si>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</si>
  <si>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</si>
  <si>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</si>
  <si>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</si>
  <si>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</si>
  <si>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</si>
  <si>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</si>
  <si>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</si>
  <si>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</si>
  <si>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</si>
  <si>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</si>
  <si>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</si>
  <si>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</si>
  <si>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</si>
  <si>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</si>
  <si>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</si>
  <si>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</si>
  <si>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</si>
  <si>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</si>
  <si>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</si>
  <si>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</si>
  <si>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</si>
  <si>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</si>
  <si>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</si>
  <si>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</si>
  <si>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</si>
  <si>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</si>
  <si>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</si>
  <si>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</si>
  <si>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</si>
  <si>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</si>
  <si>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</si>
  <si>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</si>
  <si>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</si>
  <si>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</si>
  <si>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</si>
  <si>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</si>
  <si>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</si>
  <si>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</si>
  <si>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</si>
  <si>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</si>
  <si>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</si>
  <si>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</si>
  <si>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</si>
  <si>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</si>
  <si>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</si>
  <si>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</si>
  <si>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</si>
  <si>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</si>
  <si>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</si>
  <si>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</si>
  <si>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</si>
  <si>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</si>
  <si>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</si>
  <si>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</si>
  <si>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</si>
  <si>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</si>
  <si>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</si>
  <si>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</si>
  <si>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</si>
  <si>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</si>
  <si>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</si>
  <si>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</si>
  <si>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</si>
  <si>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</si>
  <si>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</si>
  <si>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</si>
  <si>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</si>
  <si>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</si>
  <si>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</si>
  <si>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</si>
  <si>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</si>
  <si>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</si>
  <si>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</si>
  <si>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</si>
  <si>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</si>
  <si>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</si>
  <si>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</si>
  <si>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</si>
  <si>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</si>
  <si>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</si>
  <si>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</si>
  <si>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</si>
  <si>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</si>
  <si>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</si>
  <si>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</si>
  <si>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</si>
  <si>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</si>
  <si>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</si>
  <si>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</si>
  <si>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</si>
  <si>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</si>
  <si>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</si>
  <si>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</si>
  <si>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</si>
  <si>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</si>
  <si>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</si>
  <si>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</si>
  <si>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</si>
  <si>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</si>
  <si>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</si>
  <si>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</si>
  <si>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</si>
  <si>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</si>
  <si>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</si>
  <si>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</si>
  <si>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</si>
  <si>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</si>
  <si>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</si>
  <si>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</si>
  <si>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</si>
  <si>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</si>
  <si>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</si>
  <si>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</si>
  <si>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</si>
  <si>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</si>
  <si>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</si>
  <si>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</si>
  <si>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</si>
  <si>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</si>
  <si>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</si>
  <si>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</si>
  <si>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</si>
  <si>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</si>
  <si>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</si>
  <si>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</si>
  <si>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</si>
  <si>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</si>
  <si>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</si>
  <si>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</si>
  <si>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</si>
  <si>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</si>
  <si>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</si>
  <si>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</si>
  <si>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</si>
  <si>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</si>
  <si>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</si>
  <si>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</si>
  <si>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</si>
  <si>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</si>
  <si>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</si>
  <si>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</si>
  <si>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</si>
  <si>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</si>
  <si>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</si>
  <si>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</si>
  <si>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</si>
  <si>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</si>
  <si>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</si>
  <si>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</si>
  <si>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</si>
  <si>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</si>
  <si>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</si>
  <si>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</si>
  <si>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</si>
  <si>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</si>
  <si>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</si>
  <si>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</si>
  <si>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</si>
  <si>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</si>
  <si>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</si>
  <si>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</si>
  <si>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</si>
  <si>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</si>
  <si>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</si>
  <si>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</si>
  <si>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</si>
  <si>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</si>
  <si>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</si>
  <si>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</si>
  <si>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</si>
  <si>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</si>
  <si>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</si>
  <si>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</si>
  <si>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</si>
  <si>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</si>
  <si>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</si>
  <si>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</si>
  <si>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</si>
  <si>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</si>
  <si>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</si>
  <si>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</si>
  <si>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</si>
  <si>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</si>
  <si>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</si>
  <si>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</si>
  <si>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IEFP</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</si>
  <si>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</si>
  <si>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</si>
  <si>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</si>
  <si>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</si>
  <si>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</si>
  <si>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543519</t>
  </si>
  <si>
    <t>NOTLISTED</t>
  </si>
  <si>
    <t>INE0JMN01019</t>
  </si>
  <si>
    <t>SHASHWAT FURNISHING SOLUTIONS LIMITED</t>
  </si>
  <si>
    <t/>
  </si>
  <si>
    <t>31-03-2026</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</si>
  <si>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</si>
  <si>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</si>
  <si>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</si>
  <si>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</si>
  <si>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</si>
  <si>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</si>
  <si>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</si>
  <si>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</si>
  <si>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</si>
  <si>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</si>
  <si>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</si>
  <si>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</si>
  <si>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</si>
  <si>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CTYPB8046J</t>
  </si>
  <si>
    <t>EDEPK9074B</t>
  </si>
  <si>
    <t>AUWPK8675M</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</si>
</sst>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indexed="1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562">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6" borderId="0" xfId="0" applyFill="1" applyAlignment="1">
      <alignment horizontal="left" vertical="center"/>
    </xf>
    <xf numFmtId="0" fontId="0" fillId="6" borderId="0" xfId="0" applyFill="1" applyAlignment="1" applyProtection="1">
      <alignment horizontal="center" vertical="center"/>
      <protection locked="0"/>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4" fontId="0" fillId="9" borderId="4" xfId="0" applyNumberFormat="1" applyFill="1" applyBorder="1" applyAlignment="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lignment horizontal="right"/>
    </xf>
    <xf numFmtId="0" fontId="0" fillId="7" borderId="12" xfId="0" applyFill="1" applyBorder="1"/>
    <xf numFmtId="0" fontId="0" fillId="7" borderId="13" xfId="0" applyFill="1" applyBorder="1"/>
    <xf numFmtId="165"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lignment horizontal="center" vertical="center" wrapText="1"/>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12" borderId="20"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5"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1"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4" fontId="0" fillId="0" borderId="4" xfId="0" applyNumberFormat="1" applyBorder="1" applyAlignment="1">
      <alignment horizontal="center" vertical="center"/>
    </xf>
    <xf numFmtId="164" fontId="0" fillId="6" borderId="4" xfId="0" applyNumberFormat="1" applyFill="1" applyBorder="1" applyAlignment="1">
      <alignment horizontal="center" vertical="center"/>
    </xf>
    <xf numFmtId="164" fontId="0" fillId="8" borderId="4" xfId="0" applyNumberFormat="1" applyFill="1" applyBorder="1" applyAlignment="1">
      <alignment horizontal="center" vertical="center"/>
    </xf>
    <xf numFmtId="165" fontId="0" fillId="11" borderId="4" xfId="0" applyNumberFormat="1" applyFill="1" applyBorder="1" applyAlignment="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0" fillId="13" borderId="4" xfId="0" applyFill="1" applyBorder="1" applyAlignment="1">
      <alignment horizontal="left"/>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27" fillId="7" borderId="4" xfId="0" applyFont="1" applyFill="1" applyBorder="1" applyAlignment="1">
      <alignment horizontal="center" vertical="center" wrapText="1"/>
    </xf>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8" xfId="0" applyBorder="1" applyAlignment="1">
      <alignment horizontal="left" vertical="center" wrapText="1" indent="1"/>
    </xf>
    <xf numFmtId="0" fontId="0" fillId="0" borderId="16" xfId="0" applyBorder="1" applyAlignment="1">
      <alignment horizontal="left" vertical="center" wrapText="1" indent="1"/>
    </xf>
    <xf numFmtId="0" fontId="7" fillId="7" borderId="11" xfId="0" applyFont="1" applyFill="1" applyBorder="1" applyAlignment="1">
      <alignment horizontal="center" vertical="center"/>
    </xf>
    <xf numFmtId="0" fontId="28" fillId="18" borderId="0" xfId="0" applyFont="1" applyFill="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Protection="1">
      <protection locked="0"/>
    </xf>
    <xf numFmtId="0" fontId="0" fillId="0" borderId="0" xfId="0"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Border="1" applyAlignment="1">
      <alignment horizontal="center" vertical="center"/>
    </xf>
    <xf numFmtId="49" fontId="0" fillId="0" borderId="53" xfId="0" applyNumberFormat="1" applyBorder="1" applyAlignment="1">
      <alignment horizontal="center" vertical="center"/>
    </xf>
    <xf numFmtId="0" fontId="0" fillId="0" borderId="56" xfId="0" applyBorder="1" applyAlignment="1">
      <alignment horizontal="center" vertical="center"/>
    </xf>
    <xf numFmtId="0" fontId="2" fillId="0" borderId="57" xfId="1" applyFill="1" applyBorder="1" applyAlignment="1">
      <alignment horizontal="left" vertical="center" inden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 fontId="0" fillId="11" borderId="58" xfId="0" applyNumberFormat="1" applyFill="1" applyBorder="1" applyAlignment="1" applyProtection="1">
      <alignment horizontal="right"/>
      <protection hidden="1"/>
    </xf>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39" fillId="0" borderId="0" xfId="0" applyFont="1" applyAlignment="1">
      <alignment vertical="center" wrapText="1"/>
    </xf>
    <xf numFmtId="0" fontId="7" fillId="0" borderId="0" xfId="0" applyFont="1" applyAlignment="1">
      <alignment horizontal="center" vertical="center" wrapText="1"/>
    </xf>
    <xf numFmtId="0" fontId="2" fillId="3" borderId="0" xfId="1" applyFill="1" applyAlignment="1">
      <alignment wrapText="1"/>
    </xf>
    <xf numFmtId="49" fontId="0" fillId="8" borderId="15" xfId="0" applyNumberFormat="1" applyFill="1" applyBorder="1" applyAlignment="1" applyProtection="1">
      <alignment horizontal="center" vertical="center"/>
      <protection hidden="1"/>
    </xf>
    <xf numFmtId="2" fontId="0" fillId="0" borderId="0" xfId="0" applyNumberFormat="1" applyAlignment="1">
      <alignment horizontal="center" vertical="center"/>
    </xf>
    <xf numFmtId="49" fontId="0" fillId="8" borderId="63" xfId="0" applyNumberFormat="1" applyFill="1" applyBorder="1" applyAlignment="1" applyProtection="1">
      <alignment horizontal="center" vertical="center"/>
      <protection locked="0"/>
    </xf>
    <xf numFmtId="0" fontId="0" fillId="8" borderId="64" xfId="0" applyFill="1" applyBorder="1" applyAlignment="1" applyProtection="1">
      <alignment horizontal="center" vertical="center"/>
      <protection locked="0"/>
    </xf>
    <xf numFmtId="14" fontId="0" fillId="21" borderId="65" xfId="0" applyNumberFormat="1" applyFill="1" applyBorder="1" applyAlignment="1" applyProtection="1">
      <alignment horizontal="center" vertical="center"/>
      <protection locked="0"/>
    </xf>
    <xf numFmtId="0" fontId="0" fillId="11" borderId="0" xfId="0" applyFill="1"/>
    <xf numFmtId="0" fontId="0" fillId="12" borderId="0" xfId="0" applyFill="1"/>
    <xf numFmtId="0" fontId="0" fillId="22" borderId="0" xfId="0" applyFill="1"/>
    <xf numFmtId="165" fontId="0" fillId="11" borderId="4"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0" fontId="3" fillId="7" borderId="33" xfId="0" applyFont="1" applyFill="1" applyBorder="1" applyAlignment="1">
      <alignment vertical="center" wrapText="1"/>
    </xf>
    <xf numFmtId="0" fontId="3" fillId="7" borderId="3" xfId="0" applyFont="1" applyFill="1" applyBorder="1" applyAlignment="1">
      <alignment vertical="center" wrapText="1"/>
    </xf>
    <xf numFmtId="0" fontId="3" fillId="7" borderId="2" xfId="0" applyFont="1" applyFill="1" applyBorder="1" applyAlignment="1">
      <alignment vertical="center"/>
    </xf>
    <xf numFmtId="165" fontId="0" fillId="11" borderId="20" xfId="2" applyNumberFormat="1" applyFont="1" applyFill="1" applyBorder="1" applyAlignment="1" applyProtection="1">
      <protection hidden="1"/>
    </xf>
    <xf numFmtId="165" fontId="0" fillId="11" borderId="58" xfId="2" applyNumberFormat="1" applyFont="1" applyFill="1" applyBorder="1" applyAlignment="1" applyProtection="1">
      <protection hidden="1"/>
    </xf>
    <xf numFmtId="165" fontId="0" fillId="9" borderId="4" xfId="2" applyNumberFormat="1" applyFont="1" applyFill="1" applyBorder="1" applyAlignment="1" applyProtection="1">
      <protection hidden="1"/>
    </xf>
    <xf numFmtId="165" fontId="0" fillId="9" borderId="20" xfId="0" applyNumberFormat="1" applyFill="1" applyBorder="1" applyAlignment="1" applyProtection="1">
      <alignment horizontal="right"/>
      <protection hidden="1"/>
    </xf>
    <xf numFmtId="165" fontId="0" fillId="11" borderId="58" xfId="0" applyNumberFormat="1" applyFill="1" applyBorder="1" applyProtection="1">
      <protection hidden="1"/>
    </xf>
    <xf numFmtId="0" fontId="1" fillId="3" borderId="32" xfId="0" applyFont="1" applyFill="1" applyBorder="1" applyAlignment="1" applyProtection="1">
      <alignment vertical="center"/>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0" fontId="0" fillId="22" borderId="12" xfId="0" applyFill="1" applyBorder="1"/>
    <xf numFmtId="0" fontId="0" fillId="8" borderId="12" xfId="0" applyFill="1" applyBorder="1"/>
    <xf numFmtId="0" fontId="0" fillId="22" borderId="13" xfId="0" applyFill="1" applyBorder="1"/>
    <xf numFmtId="49" fontId="0" fillId="13" borderId="18" xfId="0" applyNumberFormat="1" applyFill="1" applyBorder="1" applyAlignment="1">
      <alignment horizontal="center" vertical="center"/>
    </xf>
    <xf numFmtId="0" fontId="0" fillId="11" borderId="14" xfId="0" applyFill="1" applyBorder="1" applyAlignment="1">
      <alignment horizontal="center" vertical="center"/>
    </xf>
    <xf numFmtId="0" fontId="0" fillId="11" borderId="15" xfId="0" applyFill="1" applyBorder="1" applyAlignment="1">
      <alignment horizontal="center" vertical="center"/>
    </xf>
    <xf numFmtId="0" fontId="0" fillId="11" borderId="18" xfId="0" applyFill="1" applyBorder="1" applyAlignment="1">
      <alignment horizontal="center" vertical="center"/>
    </xf>
    <xf numFmtId="0" fontId="0" fillId="11" borderId="45" xfId="0" applyFill="1" applyBorder="1" applyAlignment="1">
      <alignment horizontal="center" vertical="center"/>
    </xf>
    <xf numFmtId="0" fontId="0" fillId="11" borderId="47" xfId="0" applyFill="1" applyBorder="1" applyAlignment="1">
      <alignment horizontal="center" vertical="center"/>
    </xf>
    <xf numFmtId="0" fontId="0" fillId="11" borderId="48" xfId="0" applyFill="1" applyBorder="1" applyAlignment="1">
      <alignment horizontal="center" vertical="center"/>
    </xf>
    <xf numFmtId="0" fontId="0" fillId="12" borderId="11" xfId="0" applyFill="1" applyBorder="1"/>
    <xf numFmtId="0" fontId="0" fillId="12" borderId="13" xfId="0" applyFill="1" applyBorder="1"/>
    <xf numFmtId="164"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18" fillId="15" borderId="4" xfId="5" applyFont="1" applyFill="1" applyBorder="1" applyAlignment="1">
      <alignment horizontal="justify"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0" fontId="0" fillId="12" borderId="11" xfId="0" applyFill="1" applyBorder="1" applyAlignment="1">
      <alignment horizontal="center"/>
    </xf>
    <xf numFmtId="0" fontId="0" fillId="22" borderId="12" xfId="0" applyFill="1" applyBorder="1" applyAlignment="1">
      <alignment horizontal="center"/>
    </xf>
    <xf numFmtId="0" fontId="0" fillId="22" borderId="13" xfId="0" applyFill="1" applyBorder="1" applyAlignment="1">
      <alignment horizontal="center"/>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4" fontId="0" fillId="4" borderId="35" xfId="0" applyNumberFormat="1" applyFill="1" applyBorder="1" applyAlignment="1">
      <alignment horizontal="center" vertical="center"/>
    </xf>
    <xf numFmtId="4" fontId="0" fillId="4" borderId="36" xfId="0" applyNumberFormat="1" applyFill="1" applyBorder="1" applyAlignment="1">
      <alignment horizontal="center" vertical="center"/>
    </xf>
    <xf numFmtId="0" fontId="0" fillId="11" borderId="28" xfId="0" applyFill="1" applyBorder="1" applyAlignment="1">
      <alignment horizontal="center"/>
    </xf>
    <xf numFmtId="0" fontId="0" fillId="11" borderId="60" xfId="0" applyFill="1" applyBorder="1" applyAlignment="1">
      <alignment horizontal="center"/>
    </xf>
    <xf numFmtId="0" fontId="0" fillId="11" borderId="29" xfId="0" applyFill="1" applyBorder="1" applyAlignment="1">
      <alignment horizontal="center"/>
    </xf>
    <xf numFmtId="0" fontId="0" fillId="11" borderId="6" xfId="0" applyFill="1" applyBorder="1" applyAlignment="1">
      <alignment horizontal="center"/>
    </xf>
    <xf numFmtId="0" fontId="0" fillId="11" borderId="0" xfId="0" applyFill="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Alignment="1">
      <alignment horizontal="center"/>
    </xf>
    <xf numFmtId="0" fontId="0" fillId="20" borderId="7" xfId="0" applyFill="1" applyBorder="1" applyAlignment="1">
      <alignment horizontal="center"/>
    </xf>
    <xf numFmtId="0" fontId="0" fillId="11" borderId="9" xfId="0" applyFill="1" applyBorder="1" applyAlignment="1">
      <alignment horizontal="center"/>
    </xf>
    <xf numFmtId="0" fontId="0" fillId="11" borderId="17" xfId="0" applyFill="1" applyBorder="1" applyAlignment="1">
      <alignment horizontal="center"/>
    </xf>
    <xf numFmtId="0" fontId="0" fillId="11"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1" fillId="3" borderId="6" xfId="0" applyFont="1" applyFill="1" applyBorder="1" applyAlignment="1">
      <alignment horizontal="left" vertical="center"/>
    </xf>
    <xf numFmtId="0" fontId="1" fillId="3" borderId="0" xfId="0" applyFont="1" applyFill="1" applyAlignment="1">
      <alignment horizontal="left" vertical="center"/>
    </xf>
    <xf numFmtId="0" fontId="1" fillId="3" borderId="7" xfId="0" applyFont="1" applyFill="1" applyBorder="1" applyAlignment="1">
      <alignment horizontal="left" vertical="center"/>
    </xf>
    <xf numFmtId="0" fontId="1" fillId="4" borderId="4" xfId="0" applyFont="1" applyFill="1" applyBorder="1" applyAlignment="1">
      <alignment horizontal="right"/>
    </xf>
    <xf numFmtId="0" fontId="1" fillId="4" borderId="4" xfId="0" applyFont="1" applyFill="1" applyBorder="1" applyAlignment="1">
      <alignment horizontal="right" wrapText="1"/>
    </xf>
    <xf numFmtId="2" fontId="0" fillId="4" borderId="4" xfId="2" applyNumberFormat="1" applyFont="1" applyFill="1" applyBorder="1" applyAlignment="1">
      <alignment horizontal="center" vertical="center" wrapText="1"/>
    </xf>
    <xf numFmtId="1" fontId="0" fillId="4" borderId="4" xfId="0" applyNumberFormat="1" applyFill="1" applyBorder="1" applyAlignment="1">
      <alignment horizontal="center" vertical="center" wrapText="1"/>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ill="1" applyBorder="1" applyAlignment="1">
      <alignment horizontal="center" vertical="center" wrapText="1"/>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8" borderId="34" xfId="0" applyFont="1" applyFill="1" applyBorder="1" applyAlignment="1">
      <alignment horizontal="center" vertical="center"/>
    </xf>
    <xf numFmtId="0" fontId="1" fillId="6" borderId="36" xfId="0" applyFont="1" applyFill="1" applyBorder="1" applyAlignment="1">
      <alignment horizontal="center" vertical="center"/>
    </xf>
    <xf numFmtId="0" fontId="1" fillId="6" borderId="34" xfId="0" applyFon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1" fillId="4" borderId="20" xfId="0" applyFont="1" applyFill="1" applyBorder="1" applyAlignment="1">
      <alignment horizontal="right"/>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20" xfId="0" applyFont="1" applyFill="1" applyBorder="1" applyAlignment="1">
      <alignment horizontal="right" wrapText="1"/>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2" xfId="0"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38" fillId="4" borderId="4" xfId="0" applyFont="1" applyFill="1" applyBorder="1" applyAlignment="1">
      <alignment horizontal="center" vertical="center" wrapText="1"/>
    </xf>
    <xf numFmtId="0" fontId="0" fillId="19" borderId="12" xfId="0" applyFill="1" applyBorder="1" applyAlignment="1">
      <alignment horizontal="center"/>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0" fillId="4" borderId="4" xfId="0" applyFill="1" applyBorder="1" applyAlignment="1">
      <alignment vertical="center" wrapText="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DDEBF7"/>
      <color rgb="FFE20000"/>
      <color rgb="FFF20000"/>
      <color rgb="FFC80000"/>
      <color rgb="FF5B9BD5"/>
      <color rgb="FF92CDDC"/>
      <color rgb="FF92CDE1"/>
      <color rgb="FFD8D8D8"/>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66674</xdr:colOff>
      <xdr:row>6</xdr:row>
      <xdr:rowOff>84040</xdr:rowOff>
    </xdr:from>
    <xdr:to>
      <xdr:col>4</xdr:col>
      <xdr:colOff>374999</xdr:colOff>
      <xdr:row>6</xdr:row>
      <xdr:rowOff>312640</xdr:rowOff>
    </xdr:to>
    <xdr:sp macro="[0]!home" textlink="">
      <xdr:nvSpPr>
        <xdr:cNvPr id="2" name="Rounded Rectangle 1">
          <a:extLst>
            <a:ext uri="{FF2B5EF4-FFF2-40B4-BE49-F238E27FC236}">
              <a16:creationId xmlns="" xmlns:a16="http://schemas.microsoft.com/office/drawing/2014/main" id="{00000000-0008-0000-0200-000002000000}"/>
            </a:ext>
          </a:extLst>
        </xdr:cNvPr>
        <xdr:cNvSpPr/>
      </xdr:nvSpPr>
      <xdr:spPr>
        <a:xfrm>
          <a:off x="24764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457199</xdr:colOff>
      <xdr:row>6</xdr:row>
      <xdr:rowOff>76200</xdr:rowOff>
    </xdr:from>
    <xdr:to>
      <xdr:col>4</xdr:col>
      <xdr:colOff>1213199</xdr:colOff>
      <xdr:row>6</xdr:row>
      <xdr:rowOff>304800</xdr:rowOff>
    </xdr:to>
    <xdr:sp macro="[0]!'ValidateDeclaration 1'" textlink="">
      <xdr:nvSpPr>
        <xdr:cNvPr id="3" name="Rounded Rectangle 2">
          <a:extLst>
            <a:ext uri="{FF2B5EF4-FFF2-40B4-BE49-F238E27FC236}">
              <a16:creationId xmlns="" xmlns:a16="http://schemas.microsoft.com/office/drawing/2014/main" id="{00000000-0008-0000-0200-000003000000}"/>
            </a:ext>
          </a:extLst>
        </xdr:cNvPr>
        <xdr:cNvSpPr/>
      </xdr:nvSpPr>
      <xdr:spPr>
        <a:xfrm>
          <a:off x="108584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 xmlns:a16="http://schemas.microsoft.com/office/drawing/2014/main"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 xmlns:a16="http://schemas.microsoft.com/office/drawing/2014/main"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 xmlns:a16="http://schemas.microsoft.com/office/drawing/2014/main"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 xmlns:a16="http://schemas.microsoft.com/office/drawing/2014/main"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 xmlns:a16="http://schemas.microsoft.com/office/drawing/2014/main"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 xmlns:a16="http://schemas.microsoft.com/office/drawing/2014/main"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 xmlns:a16="http://schemas.microsoft.com/office/drawing/2014/main"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 xmlns:a16="http://schemas.microsoft.com/office/drawing/2014/main"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 xmlns:a16="http://schemas.microsoft.com/office/drawing/2014/main"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 xmlns:a16="http://schemas.microsoft.com/office/drawing/2014/main"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 xmlns:a16="http://schemas.microsoft.com/office/drawing/2014/main"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 xmlns:a16="http://schemas.microsoft.com/office/drawing/2014/main"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 xmlns:a16="http://schemas.microsoft.com/office/drawing/2014/main"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 xmlns:a16="http://schemas.microsoft.com/office/drawing/2014/main"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 xmlns:a16="http://schemas.microsoft.com/office/drawing/2014/main"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 xmlns:a16="http://schemas.microsoft.com/office/drawing/2014/main"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 xmlns:a16="http://schemas.microsoft.com/office/drawing/2014/main"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 xmlns:a16="http://schemas.microsoft.com/office/drawing/2014/main"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 xmlns:a16="http://schemas.microsoft.com/office/drawing/2014/main"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 xmlns:a16="http://schemas.microsoft.com/office/drawing/2014/main"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 xmlns:a16="http://schemas.microsoft.com/office/drawing/2014/main"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 xmlns:a16="http://schemas.microsoft.com/office/drawing/2014/main"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 xmlns:a16="http://schemas.microsoft.com/office/drawing/2014/main"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 xmlns:a16="http://schemas.microsoft.com/office/drawing/2014/main"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 xmlns:a16="http://schemas.microsoft.com/office/drawing/2014/main"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 xmlns:a16="http://schemas.microsoft.com/office/drawing/2014/main"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 xmlns:a16="http://schemas.microsoft.com/office/drawing/2014/main"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 xmlns:a16="http://schemas.microsoft.com/office/drawing/2014/main"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 xmlns:a16="http://schemas.microsoft.com/office/drawing/2014/main"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 xmlns:a16="http://schemas.microsoft.com/office/drawing/2014/main"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 xmlns:a16="http://schemas.microsoft.com/office/drawing/2014/main"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 xmlns:a16="http://schemas.microsoft.com/office/drawing/2014/main"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 xmlns:a16="http://schemas.microsoft.com/office/drawing/2014/main" id="{00000000-0008-0000-2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 xmlns:a16="http://schemas.microsoft.com/office/drawing/2014/main" id="{00000000-0008-0000-2C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 xmlns:a16="http://schemas.microsoft.com/office/drawing/2014/main" id="{00000000-0008-0000-2C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 xmlns:a16="http://schemas.microsoft.com/office/drawing/2014/main" id="{00000000-0008-0000-2C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 xmlns:a16="http://schemas.microsoft.com/office/drawing/2014/main"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 xmlns:a16="http://schemas.microsoft.com/office/drawing/2014/main"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 xmlns:a16="http://schemas.microsoft.com/office/drawing/2014/main"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 xmlns:a16="http://schemas.microsoft.com/office/drawing/2014/main"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 xmlns:a16="http://schemas.microsoft.com/office/drawing/2014/main"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 xmlns:a16="http://schemas.microsoft.com/office/drawing/2014/main"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 xmlns:a16="http://schemas.microsoft.com/office/drawing/2014/main"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 xmlns:a16="http://schemas.microsoft.com/office/drawing/2014/main"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 xmlns:a16="http://schemas.microsoft.com/office/drawing/2014/main"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 xmlns:a16="http://schemas.microsoft.com/office/drawing/2014/main"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 xmlns:a16="http://schemas.microsoft.com/office/drawing/2014/main"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 xmlns:a16="http://schemas.microsoft.com/office/drawing/2014/main"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 xmlns:a16="http://schemas.microsoft.com/office/drawing/2014/main"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 xmlns:a16="http://schemas.microsoft.com/office/drawing/2014/main"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 xmlns:a16="http://schemas.microsoft.com/office/drawing/2014/main"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 xmlns:a16="http://schemas.microsoft.com/office/drawing/2014/main"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 xmlns:a16="http://schemas.microsoft.com/office/drawing/2014/main" id="{00000000-0008-0000-31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 xmlns:a16="http://schemas.microsoft.com/office/drawing/2014/main" id="{00000000-0008-0000-31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 xmlns:a16="http://schemas.microsoft.com/office/drawing/2014/main" id="{00000000-0008-0000-31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 xmlns:a16="http://schemas.microsoft.com/office/drawing/2014/main" id="{00000000-0008-0000-31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 xmlns:a16="http://schemas.microsoft.com/office/drawing/2014/main"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 xmlns:a16="http://schemas.microsoft.com/office/drawing/2014/main"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 xmlns:a16="http://schemas.microsoft.com/office/drawing/2014/main" id="{00000000-0008-0000-33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 xmlns:a16="http://schemas.microsoft.com/office/drawing/2014/main" id="{00000000-0008-0000-33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 xmlns:a16="http://schemas.microsoft.com/office/drawing/2014/main" id="{00000000-0008-0000-33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 xmlns:a16="http://schemas.microsoft.com/office/drawing/2014/main" id="{00000000-0008-0000-33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sheetPr codeName="Sheet37"/>
  <dimension ref="A1:M70"/>
  <sheetViews>
    <sheetView showGridLines="0" workbookViewId="0">
      <selection activeCell="E6" sqref="E6:I6"/>
    </sheetView>
  </sheetViews>
  <sheetFormatPr defaultColWidth="0" defaultRowHeight="15" customHeight="1" zeroHeight="1"/>
  <cols>
    <col min="1" max="1" width="2.6640625" customWidth="1"/>
    <col min="2" max="2" width="3"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0.109375" customWidth="1"/>
    <col min="11" max="11" width="4.44140625" customWidth="1"/>
    <col min="12" max="12" width="3.88671875" customWidth="1"/>
    <col min="13" max="13" width="5.109375" customWidth="1"/>
    <col min="14" max="16384" width="9.109375" hidden="1"/>
  </cols>
  <sheetData>
    <row r="1" spans="4:10" ht="14.4"/>
    <row r="2" spans="4:10" ht="14.4">
      <c r="I2" s="203"/>
    </row>
    <row r="3" spans="4:10" ht="14.4">
      <c r="I3" s="203"/>
    </row>
    <row r="4" spans="4:10" ht="14.4">
      <c r="I4" s="203"/>
    </row>
    <row r="5" spans="4:10" ht="14.4">
      <c r="I5" s="203"/>
    </row>
    <row r="6" spans="4:10" ht="14.4">
      <c r="E6" s="411" t="s">
        <v>396</v>
      </c>
      <c r="F6" s="412"/>
      <c r="G6" s="412"/>
      <c r="H6" s="412"/>
      <c r="I6" s="413"/>
    </row>
    <row r="7" spans="4:10" ht="14.4">
      <c r="E7" s="204" t="s">
        <v>397</v>
      </c>
      <c r="F7" s="414" t="s">
        <v>398</v>
      </c>
      <c r="G7" s="415"/>
      <c r="H7" s="415"/>
      <c r="I7" s="416"/>
    </row>
    <row r="8" spans="4:10" ht="14.4">
      <c r="E8" s="204" t="s">
        <v>399</v>
      </c>
      <c r="F8" s="414" t="s">
        <v>400</v>
      </c>
      <c r="G8" s="417"/>
      <c r="H8" s="417"/>
      <c r="I8" s="418"/>
    </row>
    <row r="9" spans="4:10" ht="14.4">
      <c r="E9" s="204" t="s">
        <v>401</v>
      </c>
      <c r="F9" s="414" t="s">
        <v>402</v>
      </c>
      <c r="G9" s="417"/>
      <c r="H9" s="417"/>
      <c r="I9" s="418"/>
    </row>
    <row r="10" spans="4:10" ht="14.4">
      <c r="E10" s="204" t="s">
        <v>403</v>
      </c>
      <c r="F10" s="414" t="s">
        <v>580</v>
      </c>
      <c r="G10" s="417"/>
      <c r="H10" s="417"/>
      <c r="I10" s="418"/>
    </row>
    <row r="11" spans="4:10" ht="14.4">
      <c r="E11" s="204" t="s">
        <v>579</v>
      </c>
      <c r="F11" s="414" t="s">
        <v>431</v>
      </c>
      <c r="G11" s="417"/>
      <c r="H11" s="417"/>
      <c r="I11" s="418"/>
    </row>
    <row r="12" spans="4:10" ht="14.4">
      <c r="E12" s="204" t="s">
        <v>583</v>
      </c>
      <c r="F12" s="414" t="s">
        <v>584</v>
      </c>
      <c r="G12" s="417"/>
      <c r="H12" s="417"/>
      <c r="I12" s="418"/>
    </row>
    <row r="13" spans="4:10" ht="14.4">
      <c r="I13" s="203"/>
    </row>
    <row r="14" spans="4:10" ht="14.4">
      <c r="I14" s="203"/>
    </row>
    <row r="15" spans="4:10" ht="14.4">
      <c r="D15" s="419" t="s">
        <v>404</v>
      </c>
      <c r="E15" s="420"/>
      <c r="F15" s="420"/>
      <c r="G15" s="420"/>
      <c r="H15" s="420"/>
      <c r="I15" s="420"/>
      <c r="J15" s="421"/>
    </row>
    <row r="16" spans="4:10" ht="27.75" customHeight="1">
      <c r="D16" s="422" t="s">
        <v>405</v>
      </c>
      <c r="E16" s="422"/>
      <c r="F16" s="422"/>
      <c r="G16" s="422"/>
      <c r="H16" s="422"/>
      <c r="I16" s="422"/>
      <c r="J16" s="422"/>
    </row>
    <row r="17" spans="4:10" ht="45" customHeight="1">
      <c r="D17" s="423" t="s">
        <v>406</v>
      </c>
      <c r="E17" s="423"/>
      <c r="F17" s="423"/>
      <c r="G17" s="423"/>
      <c r="H17" s="423"/>
      <c r="I17" s="423"/>
      <c r="J17" s="423"/>
    </row>
    <row r="18" spans="4:10" ht="14.4">
      <c r="D18" s="205"/>
      <c r="E18" s="205"/>
      <c r="F18" s="205"/>
      <c r="G18" s="205"/>
      <c r="H18" s="205"/>
      <c r="I18" s="206"/>
      <c r="J18" s="205"/>
    </row>
    <row r="19" spans="4:10" ht="14.4">
      <c r="I19" s="203"/>
    </row>
    <row r="20" spans="4:10" ht="15.6">
      <c r="D20" s="424" t="s">
        <v>407</v>
      </c>
      <c r="E20" s="424"/>
      <c r="F20" s="424"/>
      <c r="G20" s="424"/>
      <c r="H20" s="424"/>
      <c r="I20" s="424"/>
      <c r="J20" s="424"/>
    </row>
    <row r="21" spans="4:10" ht="18" customHeight="1">
      <c r="D21" s="396" t="s">
        <v>408</v>
      </c>
      <c r="E21" s="425"/>
      <c r="F21" s="425"/>
      <c r="G21" s="425"/>
      <c r="H21" s="425"/>
      <c r="I21" s="425"/>
      <c r="J21" s="426"/>
    </row>
    <row r="22" spans="4:10" ht="16.5" customHeight="1">
      <c r="D22" s="427" t="s">
        <v>409</v>
      </c>
      <c r="E22" s="428"/>
      <c r="F22" s="428"/>
      <c r="G22" s="428"/>
      <c r="H22" s="428"/>
      <c r="I22" s="428"/>
      <c r="J22" s="429"/>
    </row>
    <row r="23" spans="4:10" ht="16.5" customHeight="1">
      <c r="D23" s="408" t="s">
        <v>410</v>
      </c>
      <c r="E23" s="409"/>
      <c r="F23" s="409"/>
      <c r="G23" s="409"/>
      <c r="H23" s="409"/>
      <c r="I23" s="409"/>
      <c r="J23" s="410"/>
    </row>
    <row r="24" spans="4:10" ht="18.75" customHeight="1">
      <c r="D24" s="408" t="s">
        <v>411</v>
      </c>
      <c r="E24" s="409"/>
      <c r="F24" s="409"/>
      <c r="G24" s="409"/>
      <c r="H24" s="409"/>
      <c r="I24" s="409"/>
      <c r="J24" s="410"/>
    </row>
    <row r="25" spans="4:10" ht="28.5" customHeight="1">
      <c r="D25" s="430" t="s">
        <v>412</v>
      </c>
      <c r="E25" s="431"/>
      <c r="F25" s="431"/>
      <c r="G25" s="431"/>
      <c r="H25" s="431"/>
      <c r="I25" s="431"/>
      <c r="J25" s="432"/>
    </row>
    <row r="26" spans="4:10" ht="39.9" customHeight="1">
      <c r="D26" s="441" t="s">
        <v>861</v>
      </c>
      <c r="E26" s="442"/>
      <c r="F26" s="442"/>
      <c r="G26" s="442"/>
      <c r="H26" s="442"/>
      <c r="I26" s="442"/>
      <c r="J26" s="443"/>
    </row>
    <row r="27" spans="4:10" ht="14.4">
      <c r="I27" s="203"/>
    </row>
    <row r="28" spans="4:10" ht="14.4">
      <c r="I28" s="203"/>
    </row>
    <row r="29" spans="4:10" ht="15.6">
      <c r="D29" s="402" t="s">
        <v>413</v>
      </c>
      <c r="E29" s="403"/>
      <c r="F29" s="403"/>
      <c r="G29" s="403"/>
      <c r="H29" s="403"/>
      <c r="I29" s="403"/>
      <c r="J29" s="404"/>
    </row>
    <row r="30" spans="4:10" ht="14.4">
      <c r="D30" s="207">
        <v>1</v>
      </c>
      <c r="E30" s="436" t="s">
        <v>414</v>
      </c>
      <c r="F30" s="437"/>
      <c r="G30" s="437"/>
      <c r="H30" s="437"/>
      <c r="I30" s="437"/>
      <c r="J30" s="210" t="s">
        <v>415</v>
      </c>
    </row>
    <row r="31" spans="4:10" ht="14.4">
      <c r="D31" s="207">
        <v>2</v>
      </c>
      <c r="E31" s="436" t="s">
        <v>432</v>
      </c>
      <c r="F31" s="437"/>
      <c r="G31" s="437"/>
      <c r="H31" s="437"/>
      <c r="I31" s="437"/>
      <c r="J31" s="210" t="s">
        <v>432</v>
      </c>
    </row>
    <row r="32" spans="4:10" ht="14.4">
      <c r="D32" s="207">
        <v>3</v>
      </c>
      <c r="E32" s="436" t="s">
        <v>433</v>
      </c>
      <c r="F32" s="437"/>
      <c r="G32" s="437"/>
      <c r="H32" s="437"/>
      <c r="I32" s="437"/>
      <c r="J32" s="210" t="s">
        <v>433</v>
      </c>
    </row>
    <row r="33" spans="4:10" ht="14.4">
      <c r="D33" s="207">
        <v>4</v>
      </c>
      <c r="E33" s="436" t="s">
        <v>434</v>
      </c>
      <c r="F33" s="437"/>
      <c r="G33" s="437"/>
      <c r="H33" s="437"/>
      <c r="I33" s="437"/>
      <c r="J33" s="210" t="s">
        <v>434</v>
      </c>
    </row>
    <row r="34" spans="4:10" ht="14.4">
      <c r="D34" s="207">
        <v>5</v>
      </c>
      <c r="E34" s="436" t="s">
        <v>845</v>
      </c>
      <c r="F34" s="437"/>
      <c r="G34" s="437"/>
      <c r="H34" s="437"/>
      <c r="I34" s="437"/>
      <c r="J34" s="210" t="s">
        <v>845</v>
      </c>
    </row>
    <row r="35" spans="4:10" ht="14.4">
      <c r="D35" s="208"/>
      <c r="E35" s="208"/>
      <c r="F35" s="208"/>
      <c r="G35" s="208"/>
      <c r="H35" s="208"/>
      <c r="I35" s="209"/>
      <c r="J35" s="208"/>
    </row>
    <row r="36" spans="4:10" ht="14.4">
      <c r="D36" s="208"/>
      <c r="E36" s="208"/>
      <c r="F36" s="208"/>
      <c r="G36" s="208"/>
      <c r="H36" s="208"/>
      <c r="I36" s="209"/>
      <c r="J36" s="208"/>
    </row>
    <row r="37" spans="4:10" ht="15.6">
      <c r="D37" s="387" t="s">
        <v>577</v>
      </c>
      <c r="E37" s="388"/>
      <c r="F37" s="388"/>
      <c r="G37" s="388"/>
      <c r="H37" s="388"/>
      <c r="I37" s="388"/>
      <c r="J37" s="389"/>
    </row>
    <row r="38" spans="4:10" ht="30" customHeight="1">
      <c r="D38" s="438" t="s">
        <v>578</v>
      </c>
      <c r="E38" s="439"/>
      <c r="F38" s="439"/>
      <c r="G38" s="439"/>
      <c r="H38" s="439"/>
      <c r="I38" s="439"/>
      <c r="J38" s="440"/>
    </row>
    <row r="39" spans="4:10" ht="14.4">
      <c r="D39" s="208"/>
      <c r="E39" s="208"/>
      <c r="F39" s="208"/>
      <c r="G39" s="208"/>
      <c r="H39" s="208"/>
      <c r="I39" s="209"/>
      <c r="J39" s="208"/>
    </row>
    <row r="40" spans="4:10" ht="14.4">
      <c r="D40" s="208"/>
      <c r="E40" s="208"/>
      <c r="F40" s="208"/>
      <c r="G40" s="208"/>
      <c r="H40" s="208"/>
      <c r="I40" s="209"/>
      <c r="J40" s="208"/>
    </row>
    <row r="41" spans="4:10" ht="14.4">
      <c r="I41" s="203"/>
    </row>
    <row r="42" spans="4:10" ht="18" customHeight="1">
      <c r="D42" s="387" t="s">
        <v>581</v>
      </c>
      <c r="E42" s="388"/>
      <c r="F42" s="388"/>
      <c r="G42" s="388"/>
      <c r="H42" s="388"/>
      <c r="I42" s="388"/>
      <c r="J42" s="389"/>
    </row>
    <row r="43" spans="4:10" ht="60" customHeight="1">
      <c r="D43" s="390" t="s">
        <v>435</v>
      </c>
      <c r="E43" s="391"/>
      <c r="F43" s="391"/>
      <c r="G43" s="391"/>
      <c r="H43" s="391"/>
      <c r="I43" s="391"/>
      <c r="J43" s="392"/>
    </row>
    <row r="44" spans="4:10" ht="49.5" customHeight="1">
      <c r="D44" s="393" t="s">
        <v>416</v>
      </c>
      <c r="E44" s="394"/>
      <c r="F44" s="394"/>
      <c r="G44" s="394"/>
      <c r="H44" s="394"/>
      <c r="I44" s="394"/>
      <c r="J44" s="395"/>
    </row>
    <row r="45" spans="4:10" ht="53.25" customHeight="1">
      <c r="D45" s="393" t="s">
        <v>417</v>
      </c>
      <c r="E45" s="394"/>
      <c r="F45" s="394"/>
      <c r="G45" s="394"/>
      <c r="H45" s="394"/>
      <c r="I45" s="394"/>
      <c r="J45" s="395"/>
    </row>
    <row r="46" spans="4:10" ht="30" customHeight="1">
      <c r="D46" s="396" t="s">
        <v>418</v>
      </c>
      <c r="E46" s="397"/>
      <c r="F46" s="397"/>
      <c r="G46" s="397"/>
      <c r="H46" s="397"/>
      <c r="I46" s="397"/>
      <c r="J46" s="398"/>
    </row>
    <row r="47" spans="4:10" ht="56.25" customHeight="1">
      <c r="D47" s="399" t="s">
        <v>419</v>
      </c>
      <c r="E47" s="400"/>
      <c r="F47" s="400"/>
      <c r="G47" s="400"/>
      <c r="H47" s="400"/>
      <c r="I47" s="400"/>
      <c r="J47" s="401"/>
    </row>
    <row r="48" spans="4:10" ht="84.75" customHeight="1">
      <c r="D48" s="399" t="s">
        <v>420</v>
      </c>
      <c r="E48" s="400"/>
      <c r="F48" s="400"/>
      <c r="G48" s="400"/>
      <c r="H48" s="400"/>
      <c r="I48" s="400"/>
      <c r="J48" s="401"/>
    </row>
    <row r="49" spans="4:10" ht="61.5" customHeight="1">
      <c r="D49" s="433" t="s">
        <v>421</v>
      </c>
      <c r="E49" s="434"/>
      <c r="F49" s="434"/>
      <c r="G49" s="434"/>
      <c r="H49" s="434"/>
      <c r="I49" s="434"/>
      <c r="J49" s="435"/>
    </row>
    <row r="50" spans="4:10" ht="14.4">
      <c r="I50" s="203"/>
    </row>
    <row r="51" spans="4:10" ht="14.4">
      <c r="I51" s="203"/>
    </row>
    <row r="52" spans="4:10" ht="15.6">
      <c r="D52" s="402" t="s">
        <v>582</v>
      </c>
      <c r="E52" s="403"/>
      <c r="F52" s="403"/>
      <c r="G52" s="403"/>
      <c r="H52" s="403"/>
      <c r="I52" s="403"/>
      <c r="J52" s="404"/>
    </row>
    <row r="53" spans="4:10" ht="20.100000000000001" customHeight="1">
      <c r="D53" s="386" t="s">
        <v>422</v>
      </c>
      <c r="E53" s="386"/>
      <c r="F53" s="386"/>
      <c r="G53" s="386"/>
      <c r="H53" s="386"/>
      <c r="I53" s="386"/>
      <c r="J53" s="386"/>
    </row>
    <row r="54" spans="4:10" ht="20.100000000000001" customHeight="1">
      <c r="D54" s="386" t="s">
        <v>423</v>
      </c>
      <c r="E54" s="386"/>
      <c r="F54" s="386"/>
      <c r="G54" s="386"/>
      <c r="H54" s="386"/>
      <c r="I54" s="386"/>
      <c r="J54" s="386"/>
    </row>
    <row r="55" spans="4:10" ht="20.100000000000001" customHeight="1">
      <c r="D55" s="386" t="s">
        <v>424</v>
      </c>
      <c r="E55" s="386"/>
      <c r="F55" s="386"/>
      <c r="G55" s="386"/>
      <c r="H55" s="386"/>
      <c r="I55" s="386"/>
      <c r="J55" s="386"/>
    </row>
    <row r="56" spans="4:10" ht="42" customHeight="1">
      <c r="D56" s="386" t="s">
        <v>425</v>
      </c>
      <c r="E56" s="386"/>
      <c r="F56" s="386"/>
      <c r="G56" s="386"/>
      <c r="H56" s="386"/>
      <c r="I56" s="386"/>
      <c r="J56" s="386"/>
    </row>
    <row r="57" spans="4:10" ht="38.25" customHeight="1">
      <c r="D57" s="386" t="s">
        <v>426</v>
      </c>
      <c r="E57" s="386"/>
      <c r="F57" s="386"/>
      <c r="G57" s="386"/>
      <c r="H57" s="386"/>
      <c r="I57" s="386"/>
      <c r="J57" s="386"/>
    </row>
    <row r="58" spans="4:10" ht="38.25" customHeight="1">
      <c r="D58" s="406" t="s">
        <v>427</v>
      </c>
      <c r="E58" s="386"/>
      <c r="F58" s="386"/>
      <c r="G58" s="386"/>
      <c r="H58" s="386"/>
      <c r="I58" s="386"/>
      <c r="J58" s="386"/>
    </row>
    <row r="59" spans="4:10" ht="38.25" customHeight="1">
      <c r="D59" s="406" t="s">
        <v>428</v>
      </c>
      <c r="E59" s="386"/>
      <c r="F59" s="386"/>
      <c r="G59" s="386"/>
      <c r="H59" s="386"/>
      <c r="I59" s="386"/>
      <c r="J59" s="386"/>
    </row>
    <row r="60" spans="4:10" ht="25.5" customHeight="1">
      <c r="D60" s="407" t="s">
        <v>429</v>
      </c>
      <c r="E60" s="405"/>
      <c r="F60" s="405"/>
      <c r="G60" s="405"/>
      <c r="H60" s="405"/>
      <c r="I60" s="405"/>
      <c r="J60" s="405"/>
    </row>
    <row r="61" spans="4:10" ht="27.75" customHeight="1">
      <c r="D61" s="405" t="s">
        <v>430</v>
      </c>
      <c r="E61" s="405"/>
      <c r="F61" s="405"/>
      <c r="G61" s="405"/>
      <c r="H61" s="405"/>
      <c r="I61" s="405"/>
      <c r="J61" s="405"/>
    </row>
    <row r="62" spans="4:10" ht="14.4">
      <c r="I62" s="203"/>
    </row>
    <row r="63" spans="4:10" ht="14.4">
      <c r="I63" s="203"/>
    </row>
    <row r="64" spans="4:10" ht="14.4">
      <c r="I64" s="203"/>
    </row>
    <row r="65" ht="15" customHeight="1"/>
    <row r="66" ht="15" customHeight="1"/>
    <row r="67" ht="15" customHeight="1"/>
    <row r="68" ht="15" customHeight="1"/>
    <row r="69" ht="15" customHeight="1"/>
    <row r="70" ht="15" customHeight="1"/>
  </sheetData>
  <sheetProtection sheet="1" objects="1" scenarios="1"/>
  <mergeCells count="43">
    <mergeCell ref="D24:J24"/>
    <mergeCell ref="D25:J25"/>
    <mergeCell ref="D48:J48"/>
    <mergeCell ref="D49:J49"/>
    <mergeCell ref="E32:I32"/>
    <mergeCell ref="E33:I33"/>
    <mergeCell ref="D37:J37"/>
    <mergeCell ref="D38:J38"/>
    <mergeCell ref="D29:J29"/>
    <mergeCell ref="E30:I30"/>
    <mergeCell ref="E31:I31"/>
    <mergeCell ref="E34:I34"/>
    <mergeCell ref="D26:J26"/>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61:J61"/>
    <mergeCell ref="D55:J55"/>
    <mergeCell ref="D56:J56"/>
    <mergeCell ref="D57:J57"/>
    <mergeCell ref="D58:J58"/>
    <mergeCell ref="D59:J59"/>
    <mergeCell ref="D60:J60"/>
    <mergeCell ref="D54:J54"/>
    <mergeCell ref="D42:J42"/>
    <mergeCell ref="D43:J43"/>
    <mergeCell ref="D44:J44"/>
    <mergeCell ref="D45:J45"/>
    <mergeCell ref="D46:J46"/>
    <mergeCell ref="D47:J47"/>
    <mergeCell ref="D52:J52"/>
    <mergeCell ref="D53:J53"/>
  </mergeCells>
  <hyperlinks>
    <hyperlink ref="J31" location="Declaration!D8" display="Declaration"/>
    <hyperlink ref="J32" location="Summary!E8" display="Summary"/>
    <hyperlink ref="J33" location="'Shareholding Pattern'!E9" display="Shareholding Pattern"/>
    <hyperlink ref="J30" location="GeneralInfo!E5" display="General Info"/>
    <hyperlink ref="F7:I7" location="Index!D15" display="Overview"/>
    <hyperlink ref="F8:I8" location="Index!D20" display="Before you begin"/>
    <hyperlink ref="F9:I9" location="Index!D29" display="Index"/>
    <hyperlink ref="F12:I12" location="Index!D52" display="Fill up the Shareholding Pattern"/>
    <hyperlink ref="F10" location="Index!D34" display="Import XBRL file"/>
    <hyperlink ref="F10:I10" location="Index!D37" display="Import XBRL file"/>
    <hyperlink ref="F11:I11" location="Index!D42" display="Steps for filing Shareholding Pattern"/>
    <hyperlink ref="J34" location="'Annexure B'!D8" display="Annexure B"/>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sheetPr codeName="Sheet29"/>
  <dimension ref="A1:XFC29"/>
  <sheetViews>
    <sheetView showGridLines="0" topLeftCell="D4" workbookViewId="0">
      <selection activeCell="F10" sqref="F10"/>
    </sheetView>
  </sheetViews>
  <sheetFormatPr defaultColWidth="0" defaultRowHeight="14.4" zeroHeight="1"/>
  <cols>
    <col min="1" max="1" width="2.88671875" hidden="1" customWidth="1"/>
    <col min="2" max="2" width="2.44140625" hidden="1" customWidth="1"/>
    <col min="3" max="3" width="2.88671875" hidden="1" customWidth="1"/>
    <col min="4" max="4" width="2.88671875" customWidth="1"/>
    <col min="5" max="5" width="80.88671875" customWidth="1"/>
    <col min="6" max="6" width="35.5546875" bestFit="1" customWidth="1"/>
    <col min="7" max="7" width="2.6640625" customWidth="1"/>
    <col min="8" max="16383" width="1.33203125" hidden="1"/>
    <col min="16384" max="16384" width="4.33203125" hidden="1"/>
  </cols>
  <sheetData>
    <row r="1" spans="5:24" hidden="1">
      <c r="H1" t="s">
        <v>382</v>
      </c>
      <c r="R1" t="s">
        <v>94</v>
      </c>
      <c r="S1" t="s">
        <v>97</v>
      </c>
      <c r="T1" t="s">
        <v>100</v>
      </c>
      <c r="U1" t="s">
        <v>93</v>
      </c>
      <c r="W1" t="s">
        <v>97</v>
      </c>
    </row>
    <row r="2" spans="5:24" hidden="1">
      <c r="R2" t="s">
        <v>95</v>
      </c>
      <c r="S2" t="s">
        <v>98</v>
      </c>
      <c r="T2" t="s">
        <v>101</v>
      </c>
      <c r="U2" t="s">
        <v>104</v>
      </c>
      <c r="W2" t="s">
        <v>99</v>
      </c>
    </row>
    <row r="3" spans="5:24" hidden="1">
      <c r="R3" t="s">
        <v>96</v>
      </c>
      <c r="S3" t="s">
        <v>99</v>
      </c>
      <c r="T3" t="s">
        <v>102</v>
      </c>
      <c r="W3" t="s">
        <v>444</v>
      </c>
    </row>
    <row r="4" spans="5:24" ht="35.1" customHeight="1">
      <c r="S4" t="s">
        <v>444</v>
      </c>
      <c r="T4" t="s">
        <v>103</v>
      </c>
      <c r="W4" t="s">
        <v>445</v>
      </c>
    </row>
    <row r="5" spans="5:24" ht="30" customHeight="1">
      <c r="E5" s="445" t="s">
        <v>90</v>
      </c>
      <c r="F5" s="446"/>
      <c r="S5" t="s">
        <v>445</v>
      </c>
    </row>
    <row r="6" spans="5:24" ht="20.100000000000001" customHeight="1">
      <c r="E6" s="15" t="s">
        <v>106</v>
      </c>
      <c r="F6" s="352" t="s">
        <v>866</v>
      </c>
    </row>
    <row r="7" spans="5:24" ht="20.100000000000001" customHeight="1">
      <c r="E7" s="15" t="s">
        <v>450</v>
      </c>
      <c r="F7" s="353" t="s">
        <v>867</v>
      </c>
      <c r="M7" t="s">
        <v>356</v>
      </c>
      <c r="X7" t="s">
        <v>93</v>
      </c>
    </row>
    <row r="8" spans="5:24" ht="20.100000000000001" customHeight="1">
      <c r="E8" s="15" t="s">
        <v>451</v>
      </c>
      <c r="F8" s="353" t="s">
        <v>867</v>
      </c>
      <c r="M8" t="s">
        <v>357</v>
      </c>
      <c r="X8" t="s">
        <v>104</v>
      </c>
    </row>
    <row r="9" spans="5:24" ht="20.100000000000001" customHeight="1">
      <c r="E9" s="15" t="s">
        <v>452</v>
      </c>
      <c r="F9" s="353" t="s">
        <v>868</v>
      </c>
      <c r="M9" t="s">
        <v>358</v>
      </c>
    </row>
    <row r="10" spans="5:24" ht="20.100000000000001" customHeight="1">
      <c r="E10" s="15" t="s">
        <v>105</v>
      </c>
      <c r="F10" s="354" t="s">
        <v>869</v>
      </c>
      <c r="M10" t="s">
        <v>446</v>
      </c>
    </row>
    <row r="11" spans="5:24" ht="20.100000000000001" customHeight="1">
      <c r="E11" s="15" t="s">
        <v>442</v>
      </c>
      <c r="F11" s="166" t="s">
        <v>93</v>
      </c>
    </row>
    <row r="12" spans="5:24" ht="20.100000000000001" customHeight="1">
      <c r="E12" s="15" t="s">
        <v>91</v>
      </c>
      <c r="F12" s="166" t="s">
        <v>94</v>
      </c>
    </row>
    <row r="13" spans="5:24" ht="20.100000000000001" customHeight="1">
      <c r="E13" s="15" t="s">
        <v>222</v>
      </c>
      <c r="F13" s="166" t="s">
        <v>98</v>
      </c>
      <c r="R13" s="195"/>
    </row>
    <row r="14" spans="5:24" ht="27" customHeight="1">
      <c r="E14" s="15" t="s">
        <v>443</v>
      </c>
      <c r="F14" s="228" t="s">
        <v>871</v>
      </c>
      <c r="R14" s="196"/>
    </row>
    <row r="15" spans="5:24" ht="36.75" customHeight="1">
      <c r="E15" s="16" t="s">
        <v>92</v>
      </c>
      <c r="F15" s="374" t="s">
        <v>870</v>
      </c>
      <c r="G15" s="163"/>
      <c r="I15" s="196"/>
      <c r="S15" s="196"/>
    </row>
    <row r="16" spans="5:24" ht="22.5" customHeight="1">
      <c r="E16" s="15" t="s">
        <v>227</v>
      </c>
      <c r="F16" s="350" t="str">
        <f>IF(F13=S1,M7,IF(F13=S2,M8,IF(F13=S3,M9,IF(F13=S4,M8,IF(F13=S5,M8,"")))))</f>
        <v>Regulation 31 (1) (b)</v>
      </c>
    </row>
    <row r="17" spans="4:6" s="17" customFormat="1" ht="28.5" customHeight="1">
      <c r="E17" s="369" t="s">
        <v>643</v>
      </c>
      <c r="F17" s="370" t="s">
        <v>104</v>
      </c>
    </row>
    <row r="18" spans="4:6" s="17" customFormat="1" ht="21">
      <c r="E18" s="444"/>
      <c r="F18" s="444"/>
    </row>
    <row r="19" spans="4:6" s="17" customFormat="1" ht="21" hidden="1" customHeight="1">
      <c r="D19" s="18"/>
    </row>
    <row r="20" spans="4:6" s="17" customFormat="1" ht="12.75" hidden="1" customHeight="1">
      <c r="D20" s="19"/>
      <c r="E20" s="18"/>
      <c r="F20" s="18"/>
    </row>
    <row r="21" spans="4:6" s="17" customFormat="1" ht="12.75" hidden="1" customHeight="1">
      <c r="D21" s="19"/>
      <c r="E21" s="20"/>
      <c r="F21" s="21"/>
    </row>
    <row r="22" spans="4:6" s="17" customFormat="1" ht="12.75" hidden="1" customHeight="1">
      <c r="D22" s="19"/>
      <c r="E22" s="20"/>
      <c r="F22" s="21"/>
    </row>
    <row r="23" spans="4:6" s="17" customFormat="1" ht="12.75" hidden="1" customHeight="1">
      <c r="D23" s="19"/>
      <c r="E23" s="20"/>
      <c r="F23" s="21"/>
    </row>
    <row r="24" spans="4:6" s="17" customFormat="1" ht="12.75" hidden="1" customHeight="1">
      <c r="D24" s="19"/>
      <c r="E24" s="20"/>
      <c r="F24" s="21"/>
    </row>
    <row r="25" spans="4:6" s="17" customFormat="1" ht="12.75" hidden="1" customHeight="1">
      <c r="D25" s="19"/>
      <c r="E25" s="20"/>
      <c r="F25" s="21"/>
    </row>
    <row r="26" spans="4:6" s="17" customFormat="1" hidden="1">
      <c r="E26" s="20"/>
      <c r="F26" s="21"/>
    </row>
    <row r="27" spans="4:6" s="17" customFormat="1" hidden="1"/>
    <row r="28" spans="4:6" s="17" customFormat="1" hidden="1"/>
    <row r="29" spans="4:6" ht="18.75" hidden="1" customHeight="1">
      <c r="E29" s="17"/>
      <c r="F29" s="17"/>
    </row>
  </sheetData>
  <sheetProtection sheet="1" objects="1" scenarios="1"/>
  <dataConsolidate/>
  <mergeCells count="2">
    <mergeCell ref="E18:F18"/>
    <mergeCell ref="E5:F5"/>
  </mergeCells>
  <dataValidations count="11">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error="Please enter 12 digit alphanumeric value." prompt="[A-Z][A-Z][A-Z][0-9][0-9][0-9][A-Z]][0-9]][0-9]][0-9]][0-9]][0-9]&#10;&#10;In absence of ISIN write : ZZZ999Z99999" sqref="F9">
      <formula1>12</formula1>
    </dataValidation>
    <dataValidation allowBlank="1" showInputMessage="1" showErrorMessage="1" prompt="Plase enter company name." sqref="F10"/>
    <dataValidation type="textLength" operator="lessThanOrEqual" allowBlank="1" showInputMessage="1" showErrorMessage="1" error="Maximum 10 characters allowed." prompt="Please enter valid MSEI Symbol&#10;&#10;In absence of MSEI Symbol please enter &quot;NOTLISTED&quot;" sqref="F8">
      <formula1>10</formula1>
    </dataValidation>
    <dataValidation type="textLength" operator="lessThanOrEqual" allowBlank="1" showInputMessage="1" showErrorMessage="1" error="Maximum 10 characters allowed." prompt="Please enter valid NSE Symbol&#10;&#10;In absence of NSE Symbol please enter &quot;NOTLISTED&quot;" sqref="F7">
      <formula1>10</formula1>
    </dataValidation>
    <dataValidation type="textLength" operator="equal" allowBlank="1" showInputMessage="1" showErrorMessage="1" error="Please enter 6 digit Scrip code." prompt="Please enter valid Scrip code&#10;&#10;In absence of Scrip code please enter: &quot;000000&quot;&#10;&#10;" sqref="F6">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sheetPr codeName="Sheet30"/>
  <dimension ref="A1:XFC76"/>
  <sheetViews>
    <sheetView showGridLines="0" topLeftCell="C7" workbookViewId="0">
      <selection activeCell="F16" sqref="F16"/>
    </sheetView>
  </sheetViews>
  <sheetFormatPr defaultColWidth="0" defaultRowHeight="14.4"/>
  <cols>
    <col min="1" max="2" width="2.6640625" hidden="1" customWidth="1"/>
    <col min="3" max="3" width="2.6640625" customWidth="1"/>
    <col min="4" max="4" width="6.6640625" customWidth="1"/>
    <col min="5" max="5" width="72.109375" customWidth="1"/>
    <col min="6" max="6" width="14.6640625" customWidth="1"/>
    <col min="7" max="7" width="18.109375" customWidth="1"/>
    <col min="8" max="8" width="17" customWidth="1"/>
    <col min="9" max="9" width="17.5546875" customWidth="1"/>
    <col min="10" max="10" width="4" customWidth="1"/>
    <col min="11" max="16" width="2.6640625" hidden="1"/>
    <col min="17" max="16383" width="10.109375" hidden="1"/>
    <col min="16384" max="16384" width="1" hidden="1"/>
  </cols>
  <sheetData>
    <row r="1" spans="1:26" hidden="1">
      <c r="A1" t="s">
        <v>212</v>
      </c>
      <c r="T1" t="s">
        <v>212</v>
      </c>
      <c r="U1" t="s">
        <v>93</v>
      </c>
    </row>
    <row r="2" spans="1:26" hidden="1">
      <c r="U2" t="s">
        <v>104</v>
      </c>
    </row>
    <row r="3" spans="1:26" hidden="1"/>
    <row r="4" spans="1:26" hidden="1"/>
    <row r="5" spans="1:26" hidden="1"/>
    <row r="6" spans="1:26" hidden="1"/>
    <row r="7" spans="1:26" ht="30" customHeight="1"/>
    <row r="8" spans="1:26" ht="30" customHeight="1">
      <c r="D8" s="50" t="s">
        <v>114</v>
      </c>
      <c r="E8" s="50" t="s">
        <v>107</v>
      </c>
      <c r="F8" s="257" t="s">
        <v>473</v>
      </c>
      <c r="G8" s="247" t="s">
        <v>453</v>
      </c>
      <c r="H8" s="247" t="s">
        <v>454</v>
      </c>
      <c r="I8" s="247" t="s">
        <v>141</v>
      </c>
    </row>
    <row r="9" spans="1:26" ht="20.100000000000001" customHeight="1">
      <c r="D9" s="22">
        <v>1</v>
      </c>
      <c r="E9" s="253" t="s">
        <v>108</v>
      </c>
      <c r="F9" s="165" t="s">
        <v>104</v>
      </c>
      <c r="G9" s="375" t="s">
        <v>104</v>
      </c>
      <c r="H9" s="375" t="s">
        <v>104</v>
      </c>
      <c r="I9" s="375" t="s">
        <v>104</v>
      </c>
      <c r="M9">
        <v>1</v>
      </c>
      <c r="N9">
        <v>1</v>
      </c>
      <c r="O9">
        <v>1</v>
      </c>
      <c r="P9">
        <v>1</v>
      </c>
      <c r="R9" t="s">
        <v>495</v>
      </c>
      <c r="S9" t="s">
        <v>496</v>
      </c>
      <c r="T9" t="s">
        <v>497</v>
      </c>
      <c r="U9" t="s">
        <v>498</v>
      </c>
    </row>
    <row r="10" spans="1:26" ht="20.100000000000001" customHeight="1">
      <c r="D10" s="23">
        <v>2</v>
      </c>
      <c r="E10" s="254" t="s">
        <v>109</v>
      </c>
      <c r="F10" s="166" t="s">
        <v>104</v>
      </c>
      <c r="G10" s="376" t="s">
        <v>104</v>
      </c>
      <c r="H10" s="376" t="s">
        <v>104</v>
      </c>
      <c r="I10" s="376" t="s">
        <v>104</v>
      </c>
      <c r="M10">
        <v>1</v>
      </c>
      <c r="N10">
        <v>1</v>
      </c>
      <c r="O10">
        <v>1</v>
      </c>
      <c r="P10">
        <v>1</v>
      </c>
      <c r="R10" t="s">
        <v>499</v>
      </c>
      <c r="S10" t="s">
        <v>500</v>
      </c>
      <c r="T10" t="s">
        <v>501</v>
      </c>
      <c r="U10" t="s">
        <v>502</v>
      </c>
    </row>
    <row r="11" spans="1:26" ht="20.100000000000001" customHeight="1">
      <c r="D11" s="23">
        <v>3</v>
      </c>
      <c r="E11" s="254" t="s">
        <v>110</v>
      </c>
      <c r="F11" s="166" t="s">
        <v>104</v>
      </c>
      <c r="G11" s="376" t="s">
        <v>104</v>
      </c>
      <c r="H11" s="376" t="s">
        <v>104</v>
      </c>
      <c r="I11" s="376" t="s">
        <v>104</v>
      </c>
      <c r="M11">
        <v>1</v>
      </c>
      <c r="N11">
        <v>1</v>
      </c>
      <c r="O11">
        <v>1</v>
      </c>
      <c r="P11">
        <v>1</v>
      </c>
      <c r="R11" t="s">
        <v>503</v>
      </c>
      <c r="S11" t="s">
        <v>504</v>
      </c>
      <c r="T11" t="s">
        <v>505</v>
      </c>
      <c r="U11" t="s">
        <v>506</v>
      </c>
    </row>
    <row r="12" spans="1:26" ht="28.8">
      <c r="D12" s="23">
        <v>4</v>
      </c>
      <c r="E12" s="254" t="s">
        <v>111</v>
      </c>
      <c r="F12" s="166" t="s">
        <v>104</v>
      </c>
      <c r="G12" s="376" t="s">
        <v>104</v>
      </c>
      <c r="H12" s="376" t="s">
        <v>104</v>
      </c>
      <c r="I12" s="376" t="s">
        <v>104</v>
      </c>
      <c r="M12">
        <v>1</v>
      </c>
      <c r="N12">
        <v>1</v>
      </c>
      <c r="O12">
        <v>1</v>
      </c>
      <c r="P12">
        <v>1</v>
      </c>
      <c r="R12" t="s">
        <v>507</v>
      </c>
      <c r="S12" t="s">
        <v>508</v>
      </c>
      <c r="T12" t="s">
        <v>509</v>
      </c>
      <c r="U12" t="s">
        <v>510</v>
      </c>
    </row>
    <row r="13" spans="1:26" ht="21.75" customHeight="1">
      <c r="D13" s="23">
        <v>5</v>
      </c>
      <c r="E13" s="254" t="s">
        <v>112</v>
      </c>
      <c r="F13" s="166" t="s">
        <v>104</v>
      </c>
      <c r="G13" s="376" t="s">
        <v>104</v>
      </c>
      <c r="H13" s="377" t="s">
        <v>104</v>
      </c>
      <c r="I13" s="377" t="s">
        <v>104</v>
      </c>
      <c r="M13">
        <v>1</v>
      </c>
      <c r="N13">
        <v>1</v>
      </c>
      <c r="O13">
        <v>1</v>
      </c>
      <c r="P13">
        <v>1</v>
      </c>
      <c r="R13" t="s">
        <v>511</v>
      </c>
      <c r="S13" t="s">
        <v>512</v>
      </c>
      <c r="T13" t="s">
        <v>513</v>
      </c>
      <c r="U13" t="s">
        <v>514</v>
      </c>
    </row>
    <row r="14" spans="1:26" s="17" customFormat="1" ht="20.100000000000001" customHeight="1">
      <c r="A14"/>
      <c r="B14"/>
      <c r="C14"/>
      <c r="D14" s="85">
        <v>6</v>
      </c>
      <c r="E14" s="255" t="s">
        <v>113</v>
      </c>
      <c r="F14" s="248" t="s">
        <v>104</v>
      </c>
      <c r="G14" s="378" t="s">
        <v>104</v>
      </c>
      <c r="H14" s="381"/>
      <c r="I14" s="382"/>
      <c r="M14" s="17">
        <v>1</v>
      </c>
      <c r="N14" s="17">
        <v>1</v>
      </c>
      <c r="O14" s="17">
        <v>0</v>
      </c>
      <c r="P14" s="17">
        <v>0</v>
      </c>
      <c r="R14" s="17" t="s">
        <v>515</v>
      </c>
      <c r="S14" s="17" t="s">
        <v>516</v>
      </c>
      <c r="T14" s="17" t="s">
        <v>517</v>
      </c>
      <c r="U14" s="17" t="s">
        <v>518</v>
      </c>
      <c r="X14" s="357"/>
      <c r="Y14" s="357"/>
      <c r="Z14" s="357"/>
    </row>
    <row r="15" spans="1:26" s="17" customFormat="1" ht="20.100000000000001" customHeight="1">
      <c r="A15"/>
      <c r="B15"/>
      <c r="C15"/>
      <c r="D15" s="85">
        <v>7</v>
      </c>
      <c r="E15" s="254" t="s">
        <v>381</v>
      </c>
      <c r="F15" s="298" t="s">
        <v>104</v>
      </c>
      <c r="G15" s="379" t="s">
        <v>104</v>
      </c>
      <c r="H15" s="380" t="s">
        <v>104</v>
      </c>
      <c r="I15" s="380" t="s">
        <v>104</v>
      </c>
      <c r="M15" s="17">
        <v>1</v>
      </c>
      <c r="N15" s="355">
        <v>1</v>
      </c>
      <c r="O15" s="17">
        <v>1</v>
      </c>
      <c r="P15" s="355">
        <v>1</v>
      </c>
      <c r="Q15" s="357"/>
      <c r="R15" s="17" t="s">
        <v>519</v>
      </c>
      <c r="S15" s="17" t="s">
        <v>520</v>
      </c>
      <c r="T15" s="355" t="s">
        <v>521</v>
      </c>
      <c r="U15" s="17" t="s">
        <v>522</v>
      </c>
      <c r="X15" s="357"/>
      <c r="Y15" s="357"/>
      <c r="Z15" s="357"/>
    </row>
    <row r="16" spans="1:26" ht="21" customHeight="1">
      <c r="D16" s="24">
        <v>8</v>
      </c>
      <c r="E16" s="256" t="s">
        <v>597</v>
      </c>
      <c r="F16" s="299" t="s">
        <v>104</v>
      </c>
      <c r="G16" s="447"/>
      <c r="H16" s="448"/>
      <c r="I16" s="449"/>
      <c r="N16" s="357"/>
      <c r="P16" s="357"/>
      <c r="Q16" s="357"/>
      <c r="R16" s="163" t="s">
        <v>597</v>
      </c>
      <c r="T16" s="355"/>
      <c r="X16" s="357"/>
      <c r="Y16" s="357"/>
      <c r="Z16" s="357"/>
    </row>
    <row r="30" spans="10:29">
      <c r="J30" s="163"/>
      <c r="K30" s="163"/>
      <c r="L30" s="355"/>
      <c r="M30" s="355"/>
      <c r="N30" s="355"/>
      <c r="O30" s="163"/>
      <c r="P30" s="355"/>
      <c r="Q30" s="355"/>
      <c r="R30" s="163"/>
      <c r="S30" s="163"/>
      <c r="T30" s="355"/>
      <c r="U30" s="355"/>
      <c r="V30" s="355"/>
      <c r="W30" s="355"/>
      <c r="Z30" s="355"/>
      <c r="AA30" s="355"/>
      <c r="AB30" s="355"/>
      <c r="AC30" s="355"/>
    </row>
    <row r="31" spans="10:29">
      <c r="J31" s="163"/>
      <c r="K31" s="163"/>
      <c r="L31" s="355"/>
      <c r="M31" s="355"/>
      <c r="N31" s="355"/>
      <c r="O31" s="163"/>
      <c r="P31" s="355"/>
      <c r="Q31" s="355"/>
      <c r="R31" s="163"/>
      <c r="S31" s="163"/>
      <c r="T31" s="355"/>
      <c r="U31" s="355"/>
      <c r="V31" s="355"/>
      <c r="W31" s="355"/>
      <c r="Z31" s="355"/>
      <c r="AA31" s="355"/>
      <c r="AB31" s="355"/>
      <c r="AC31" s="355"/>
    </row>
    <row r="32" spans="10:29">
      <c r="J32" s="163"/>
      <c r="K32" s="163"/>
      <c r="L32" s="355"/>
      <c r="M32" s="355"/>
      <c r="N32" s="355"/>
      <c r="O32" s="163"/>
      <c r="P32" s="355"/>
      <c r="Q32" s="355"/>
      <c r="R32" s="163"/>
      <c r="S32" s="163"/>
      <c r="T32" s="355"/>
      <c r="U32" s="355"/>
      <c r="V32" s="355"/>
      <c r="W32" s="355"/>
      <c r="Z32" s="355"/>
      <c r="AA32" s="355"/>
      <c r="AB32" s="355"/>
      <c r="AC32" s="355"/>
    </row>
    <row r="33" spans="10:29">
      <c r="J33" s="163"/>
      <c r="K33" s="163"/>
      <c r="L33" s="355"/>
      <c r="M33" s="355"/>
      <c r="N33" s="355"/>
      <c r="O33" s="163"/>
      <c r="P33" s="355"/>
      <c r="Q33" s="355"/>
      <c r="R33" s="163"/>
      <c r="S33" s="163"/>
      <c r="T33" s="355"/>
      <c r="U33" s="355"/>
      <c r="V33" s="355"/>
      <c r="W33" s="355"/>
      <c r="Z33" s="355"/>
      <c r="AA33" s="355"/>
      <c r="AB33" s="355"/>
      <c r="AC33" s="355"/>
    </row>
    <row r="34" spans="10:29">
      <c r="J34" s="163"/>
      <c r="K34" s="163"/>
      <c r="L34" s="355"/>
      <c r="M34" s="355"/>
      <c r="N34" s="355"/>
      <c r="O34" s="163"/>
      <c r="P34" s="355"/>
      <c r="Q34" s="355"/>
      <c r="R34" s="163"/>
      <c r="S34" s="163"/>
      <c r="T34" s="355"/>
      <c r="U34" s="355"/>
      <c r="V34" s="355"/>
      <c r="W34" s="355"/>
      <c r="Z34" s="355"/>
      <c r="AA34" s="355"/>
      <c r="AB34" s="355"/>
      <c r="AC34" s="355"/>
    </row>
    <row r="35" spans="10:29">
      <c r="J35" s="163"/>
      <c r="K35" s="163"/>
      <c r="L35" s="355"/>
      <c r="M35" s="355"/>
      <c r="N35" s="355"/>
      <c r="O35" s="163"/>
      <c r="P35" s="355"/>
      <c r="Q35" s="355"/>
      <c r="R35" s="163"/>
      <c r="S35" s="163"/>
      <c r="T35" s="355"/>
      <c r="U35" s="355"/>
      <c r="V35" s="355"/>
      <c r="W35" s="355"/>
      <c r="Z35" s="355"/>
      <c r="AA35" s="355"/>
      <c r="AB35" s="355"/>
      <c r="AC35" s="355"/>
    </row>
    <row r="36" spans="10:29">
      <c r="J36" s="163"/>
      <c r="K36" s="163"/>
      <c r="L36" s="355"/>
      <c r="M36" s="355"/>
      <c r="N36" s="355"/>
      <c r="O36" s="163"/>
      <c r="P36" s="355"/>
      <c r="Q36" s="355"/>
      <c r="R36" s="163"/>
      <c r="S36" s="163"/>
      <c r="T36" s="355"/>
      <c r="U36" s="355"/>
      <c r="V36" s="355"/>
      <c r="W36" s="355"/>
      <c r="Z36" s="355"/>
      <c r="AA36" s="355"/>
      <c r="AB36" s="355"/>
      <c r="AC36" s="355"/>
    </row>
    <row r="37" spans="10:29">
      <c r="J37" s="163"/>
      <c r="K37" s="163"/>
      <c r="L37" s="355"/>
      <c r="M37" s="355"/>
      <c r="N37" s="355"/>
      <c r="O37" s="163"/>
      <c r="P37" s="355"/>
      <c r="Q37" s="355"/>
      <c r="R37" s="163"/>
      <c r="S37" s="163"/>
      <c r="T37" s="355"/>
      <c r="U37" s="355"/>
      <c r="V37" s="355"/>
      <c r="W37" s="355"/>
      <c r="Z37" s="355"/>
      <c r="AA37" s="355"/>
      <c r="AB37" s="355"/>
      <c r="AC37" s="355"/>
    </row>
    <row r="38" spans="10:29">
      <c r="J38" s="163"/>
      <c r="K38" s="163"/>
      <c r="L38" s="355"/>
      <c r="M38" s="355"/>
      <c r="N38" s="355"/>
      <c r="O38" s="163"/>
      <c r="P38" s="355"/>
      <c r="Q38" s="355"/>
      <c r="R38" s="163"/>
      <c r="S38" s="163"/>
      <c r="T38" s="355"/>
      <c r="U38" s="355"/>
      <c r="V38" s="355"/>
      <c r="W38" s="355"/>
      <c r="Z38" s="355"/>
      <c r="AA38" s="355"/>
      <c r="AB38" s="355"/>
      <c r="AC38" s="355"/>
    </row>
    <row r="39" spans="10:29">
      <c r="J39" s="163"/>
      <c r="K39" s="163"/>
      <c r="L39" s="355"/>
      <c r="M39" s="355"/>
      <c r="N39" s="355"/>
      <c r="O39" s="163"/>
      <c r="P39" s="355"/>
      <c r="Q39" s="355"/>
      <c r="R39" s="163"/>
      <c r="S39" s="163"/>
      <c r="T39" s="355"/>
      <c r="U39" s="355"/>
      <c r="V39" s="355"/>
      <c r="W39" s="355"/>
      <c r="Z39" s="355"/>
      <c r="AA39" s="355"/>
      <c r="AB39" s="355"/>
      <c r="AC39" s="355"/>
    </row>
    <row r="40" spans="10:29">
      <c r="J40" s="163"/>
      <c r="K40" s="163"/>
      <c r="L40" s="355"/>
      <c r="M40" s="355"/>
      <c r="N40" s="355"/>
      <c r="O40" s="163"/>
      <c r="P40" s="355"/>
      <c r="Q40" s="355"/>
      <c r="R40" s="163"/>
      <c r="S40" s="163"/>
      <c r="T40" s="355"/>
      <c r="U40" s="355"/>
      <c r="V40" s="355"/>
      <c r="W40" s="355"/>
      <c r="Z40" s="355"/>
      <c r="AA40" s="355"/>
      <c r="AB40" s="355"/>
      <c r="AC40" s="355"/>
    </row>
    <row r="43" spans="10:29">
      <c r="J43" s="163"/>
      <c r="K43" s="163"/>
      <c r="L43" s="355"/>
      <c r="M43" s="355"/>
      <c r="N43" s="355"/>
      <c r="O43" s="163"/>
      <c r="P43" s="355"/>
      <c r="Q43" s="355"/>
      <c r="R43" s="163"/>
      <c r="S43" s="163"/>
      <c r="T43" s="355"/>
      <c r="U43" s="355"/>
      <c r="V43" s="355"/>
      <c r="W43" s="355"/>
      <c r="Z43" s="355"/>
      <c r="AA43" s="355"/>
      <c r="AB43" s="355"/>
      <c r="AC43" s="355"/>
    </row>
    <row r="44" spans="10:29">
      <c r="J44" s="163"/>
      <c r="K44" s="163"/>
      <c r="L44" s="355"/>
      <c r="M44" s="355"/>
      <c r="N44" s="355"/>
      <c r="O44" s="163"/>
      <c r="P44" s="355"/>
      <c r="Q44" s="355"/>
      <c r="R44" s="163"/>
      <c r="S44" s="163"/>
      <c r="T44" s="355"/>
      <c r="U44" s="355"/>
      <c r="V44" s="355"/>
      <c r="W44" s="355"/>
      <c r="Z44" s="355"/>
      <c r="AA44" s="355"/>
      <c r="AB44" s="355"/>
      <c r="AC44" s="355"/>
    </row>
    <row r="45" spans="10:29">
      <c r="J45" s="163"/>
      <c r="K45" s="163"/>
      <c r="L45" s="355"/>
      <c r="M45" s="355"/>
      <c r="N45" s="355"/>
      <c r="O45" s="163"/>
      <c r="P45" s="355"/>
      <c r="Q45" s="355"/>
      <c r="R45" s="163"/>
      <c r="S45" s="163"/>
      <c r="T45" s="355"/>
      <c r="U45" s="355"/>
      <c r="V45" s="355"/>
      <c r="W45" s="355"/>
      <c r="Z45" s="355"/>
      <c r="AA45" s="355"/>
      <c r="AB45" s="355"/>
      <c r="AC45" s="355"/>
    </row>
    <row r="46" spans="10:29">
      <c r="J46" s="163"/>
      <c r="K46" s="163"/>
      <c r="L46" s="355"/>
      <c r="M46" s="355"/>
      <c r="N46" s="355"/>
      <c r="O46" s="163"/>
      <c r="P46" s="355"/>
      <c r="Q46" s="355"/>
      <c r="R46" s="163"/>
      <c r="S46" s="163"/>
      <c r="T46" s="355"/>
      <c r="U46" s="355"/>
      <c r="V46" s="355"/>
      <c r="W46" s="355"/>
      <c r="Z46" s="355"/>
      <c r="AA46" s="355"/>
      <c r="AB46" s="355"/>
      <c r="AC46" s="355"/>
    </row>
    <row r="47" spans="10:29">
      <c r="J47" s="163"/>
      <c r="K47" s="163"/>
      <c r="L47" s="355"/>
      <c r="M47" s="355"/>
      <c r="N47" s="355"/>
      <c r="O47" s="163"/>
      <c r="P47" s="355"/>
      <c r="Q47" s="355"/>
      <c r="R47" s="163"/>
      <c r="S47" s="163"/>
      <c r="T47" s="355"/>
      <c r="U47" s="355"/>
      <c r="V47" s="355"/>
      <c r="W47" s="355"/>
      <c r="Z47" s="355"/>
      <c r="AA47" s="355"/>
      <c r="AB47" s="355"/>
      <c r="AC47" s="355"/>
    </row>
    <row r="48" spans="10:29">
      <c r="J48" s="163"/>
      <c r="K48" s="163"/>
      <c r="L48" s="355"/>
      <c r="M48" s="355"/>
      <c r="N48" s="355"/>
      <c r="O48" s="163"/>
      <c r="P48" s="355"/>
      <c r="Q48" s="355"/>
      <c r="R48" s="163"/>
      <c r="S48" s="163"/>
      <c r="T48" s="355"/>
      <c r="U48" s="355"/>
      <c r="V48" s="355"/>
      <c r="W48" s="355"/>
      <c r="Z48" s="355"/>
      <c r="AA48" s="355"/>
      <c r="AB48" s="355"/>
      <c r="AC48" s="355"/>
    </row>
    <row r="49" spans="10:29">
      <c r="J49" s="163"/>
      <c r="K49" s="163"/>
      <c r="L49" s="355"/>
      <c r="M49" s="355"/>
      <c r="N49" s="355"/>
      <c r="O49" s="163"/>
      <c r="P49" s="355"/>
      <c r="Q49" s="355"/>
      <c r="R49" s="163"/>
      <c r="S49" s="163"/>
      <c r="T49" s="355"/>
      <c r="U49" s="355"/>
      <c r="V49" s="355"/>
      <c r="W49" s="355"/>
      <c r="Z49" s="355"/>
      <c r="AA49" s="355"/>
      <c r="AB49" s="355"/>
      <c r="AC49" s="355"/>
    </row>
    <row r="52" spans="10:29">
      <c r="J52" s="163"/>
      <c r="K52" s="163"/>
      <c r="L52" s="355"/>
      <c r="M52" s="355"/>
      <c r="N52" s="355"/>
      <c r="O52" s="163"/>
      <c r="P52" s="355"/>
      <c r="Q52" s="355"/>
      <c r="R52" s="163"/>
      <c r="S52" s="163"/>
      <c r="T52" s="355"/>
      <c r="U52" s="355"/>
      <c r="V52" s="355"/>
      <c r="W52" s="355"/>
      <c r="Z52" s="355"/>
      <c r="AA52" s="355"/>
      <c r="AB52" s="355"/>
      <c r="AC52" s="355"/>
    </row>
    <row r="53" spans="10:29">
      <c r="J53" s="163"/>
      <c r="K53" s="163"/>
      <c r="L53" s="355"/>
      <c r="M53" s="355"/>
      <c r="N53" s="355"/>
      <c r="O53" s="163"/>
      <c r="P53" s="355"/>
      <c r="Q53" s="355"/>
      <c r="R53" s="163"/>
      <c r="S53" s="163"/>
      <c r="T53" s="355"/>
      <c r="U53" s="355"/>
      <c r="V53" s="355"/>
      <c r="W53" s="355"/>
      <c r="Z53" s="355"/>
      <c r="AA53" s="355"/>
      <c r="AB53" s="355"/>
      <c r="AC53" s="355"/>
    </row>
    <row r="54" spans="10:29">
      <c r="J54" s="163"/>
      <c r="K54" s="163"/>
      <c r="L54" s="355"/>
      <c r="M54" s="355"/>
      <c r="N54" s="355"/>
      <c r="O54" s="163"/>
      <c r="P54" s="355"/>
      <c r="Q54" s="355"/>
      <c r="R54" s="163"/>
      <c r="S54" s="163"/>
      <c r="T54" s="355"/>
      <c r="U54" s="355"/>
      <c r="V54" s="355"/>
      <c r="W54" s="355"/>
      <c r="Z54" s="355"/>
      <c r="AA54" s="355"/>
      <c r="AB54" s="355"/>
      <c r="AC54" s="355"/>
    </row>
    <row r="57" spans="10:29">
      <c r="J57" s="163"/>
      <c r="K57" s="163"/>
      <c r="L57" s="355"/>
      <c r="M57" s="355"/>
      <c r="N57" s="355"/>
      <c r="O57" s="163"/>
      <c r="P57" s="355"/>
      <c r="Q57" s="355"/>
      <c r="R57" s="163"/>
      <c r="S57" s="163"/>
      <c r="T57" s="355"/>
      <c r="U57" s="355"/>
      <c r="V57" s="355"/>
      <c r="W57" s="355"/>
      <c r="Z57" s="355"/>
      <c r="AA57" s="355"/>
      <c r="AB57" s="355"/>
      <c r="AC57" s="355"/>
    </row>
    <row r="58" spans="10:29">
      <c r="J58" s="163"/>
      <c r="K58" s="163"/>
      <c r="L58" s="355"/>
      <c r="M58" s="355"/>
      <c r="N58" s="355"/>
      <c r="O58" s="163"/>
      <c r="P58" s="355"/>
      <c r="Q58" s="355"/>
      <c r="R58" s="163"/>
      <c r="S58" s="163"/>
      <c r="T58" s="355"/>
      <c r="U58" s="355"/>
      <c r="V58" s="355"/>
      <c r="W58" s="355"/>
      <c r="Z58" s="355"/>
      <c r="AA58" s="355"/>
      <c r="AB58" s="355"/>
      <c r="AC58" s="355"/>
    </row>
    <row r="59" spans="10:29">
      <c r="J59" s="163"/>
      <c r="K59" s="163"/>
      <c r="L59" s="355"/>
      <c r="M59" s="355"/>
      <c r="N59" s="355"/>
      <c r="O59" s="163"/>
      <c r="P59" s="355"/>
      <c r="Q59" s="355"/>
      <c r="R59" s="163"/>
      <c r="S59" s="163"/>
      <c r="T59" s="355"/>
      <c r="U59" s="355"/>
      <c r="V59" s="355"/>
      <c r="W59" s="355"/>
      <c r="Z59" s="355"/>
      <c r="AA59" s="355"/>
      <c r="AB59" s="355"/>
      <c r="AC59" s="355"/>
    </row>
    <row r="60" spans="10:29">
      <c r="J60" s="163"/>
      <c r="K60" s="163"/>
      <c r="L60" s="355"/>
      <c r="M60" s="355"/>
      <c r="N60" s="355"/>
      <c r="O60" s="163"/>
      <c r="P60" s="355"/>
      <c r="Q60" s="355"/>
      <c r="R60" s="163"/>
      <c r="S60" s="163"/>
      <c r="T60" s="355"/>
      <c r="U60" s="355"/>
      <c r="V60" s="355"/>
      <c r="W60" s="355"/>
      <c r="Z60" s="355"/>
      <c r="AA60" s="355"/>
      <c r="AB60" s="355"/>
      <c r="AC60" s="355"/>
    </row>
    <row r="61" spans="10:29">
      <c r="J61" s="163"/>
      <c r="K61" s="163"/>
      <c r="L61" s="355"/>
      <c r="M61" s="355"/>
      <c r="N61" s="355"/>
      <c r="O61" s="163"/>
      <c r="P61" s="355"/>
      <c r="Q61" s="355"/>
      <c r="R61" s="163"/>
      <c r="S61" s="163"/>
      <c r="T61" s="355"/>
      <c r="U61" s="355"/>
      <c r="V61" s="355"/>
      <c r="W61" s="355"/>
      <c r="Z61" s="355"/>
      <c r="AA61" s="355"/>
      <c r="AB61" s="355"/>
      <c r="AC61" s="355"/>
    </row>
    <row r="62" spans="10:29">
      <c r="J62" s="163"/>
      <c r="K62" s="163"/>
      <c r="L62" s="355"/>
      <c r="M62" s="355"/>
      <c r="N62" s="355"/>
      <c r="O62" s="163"/>
      <c r="P62" s="355"/>
      <c r="Q62" s="355"/>
      <c r="R62" s="163"/>
      <c r="S62" s="163"/>
      <c r="T62" s="355"/>
      <c r="U62" s="355"/>
      <c r="V62" s="355"/>
      <c r="W62" s="355"/>
      <c r="Z62" s="355"/>
      <c r="AA62" s="355"/>
      <c r="AB62" s="355"/>
      <c r="AC62" s="355"/>
    </row>
    <row r="63" spans="10:29">
      <c r="J63" s="163"/>
      <c r="K63" s="163"/>
      <c r="L63" s="355"/>
      <c r="M63" s="355"/>
      <c r="N63" s="355"/>
      <c r="O63" s="163"/>
      <c r="P63" s="355"/>
      <c r="Q63" s="355"/>
      <c r="R63" s="163"/>
      <c r="S63" s="163"/>
      <c r="T63" s="355"/>
      <c r="U63" s="355"/>
      <c r="V63" s="355"/>
      <c r="W63" s="355"/>
      <c r="Z63" s="355"/>
      <c r="AA63" s="355"/>
      <c r="AB63" s="355"/>
      <c r="AC63" s="355"/>
    </row>
    <row r="64" spans="10:29">
      <c r="J64" s="163"/>
      <c r="K64" s="163"/>
      <c r="L64" s="355"/>
      <c r="M64" s="355"/>
      <c r="N64" s="355"/>
      <c r="O64" s="163"/>
      <c r="P64" s="355"/>
      <c r="Q64" s="355"/>
      <c r="R64" s="163"/>
      <c r="S64" s="163"/>
      <c r="T64" s="355"/>
      <c r="U64" s="355"/>
      <c r="V64" s="355"/>
      <c r="W64" s="355"/>
      <c r="Z64" s="355"/>
      <c r="AA64" s="355"/>
      <c r="AB64" s="355"/>
      <c r="AC64" s="355"/>
    </row>
    <row r="65" spans="10:29">
      <c r="J65" s="163"/>
      <c r="K65" s="163"/>
      <c r="L65" s="355"/>
      <c r="M65" s="355"/>
      <c r="N65" s="355"/>
      <c r="O65" s="163"/>
      <c r="P65" s="355"/>
      <c r="Q65" s="355"/>
      <c r="R65" s="163"/>
      <c r="S65" s="163"/>
      <c r="T65" s="355"/>
      <c r="U65" s="355"/>
      <c r="V65" s="355"/>
      <c r="W65" s="355"/>
      <c r="Z65" s="355"/>
      <c r="AA65" s="355"/>
      <c r="AB65" s="355"/>
      <c r="AC65" s="355"/>
    </row>
    <row r="66" spans="10:29">
      <c r="J66" s="163"/>
      <c r="K66" s="163"/>
      <c r="L66" s="355"/>
      <c r="M66" s="355"/>
      <c r="N66" s="355"/>
      <c r="O66" s="163"/>
      <c r="P66" s="355"/>
      <c r="Q66" s="355"/>
      <c r="R66" s="163"/>
      <c r="S66" s="163"/>
      <c r="T66" s="355"/>
      <c r="U66" s="355"/>
      <c r="V66" s="355"/>
      <c r="W66" s="355"/>
      <c r="Z66" s="355"/>
      <c r="AA66" s="355"/>
      <c r="AB66" s="355"/>
      <c r="AC66" s="355"/>
    </row>
    <row r="67" spans="10:29">
      <c r="J67" s="163"/>
      <c r="K67" s="163"/>
      <c r="L67" s="355"/>
      <c r="M67" s="355"/>
      <c r="N67" s="355"/>
      <c r="O67" s="163"/>
      <c r="P67" s="355"/>
      <c r="Q67" s="355"/>
      <c r="R67" s="163"/>
      <c r="S67" s="163"/>
      <c r="T67" s="355"/>
      <c r="U67" s="355"/>
      <c r="V67" s="355"/>
      <c r="W67" s="355"/>
      <c r="Z67" s="355"/>
      <c r="AA67" s="355"/>
      <c r="AB67" s="355"/>
      <c r="AC67" s="355"/>
    </row>
    <row r="68" spans="10:29">
      <c r="J68" s="163"/>
      <c r="K68" s="163"/>
      <c r="L68" s="355"/>
      <c r="M68" s="355"/>
      <c r="N68" s="355"/>
      <c r="O68" s="163"/>
      <c r="P68" s="355"/>
      <c r="Q68" s="355"/>
      <c r="R68" s="163"/>
      <c r="S68" s="163"/>
      <c r="T68" s="355"/>
      <c r="U68" s="355"/>
      <c r="V68" s="355"/>
      <c r="W68" s="355"/>
      <c r="Z68" s="355"/>
      <c r="AA68" s="355"/>
      <c r="AB68" s="355"/>
      <c r="AC68" s="355"/>
    </row>
    <row r="69" spans="10:29">
      <c r="J69" s="163"/>
      <c r="K69" s="163"/>
      <c r="L69" s="355"/>
      <c r="M69" s="355"/>
      <c r="N69" s="355"/>
      <c r="O69" s="163"/>
      <c r="P69" s="355"/>
      <c r="Q69" s="355"/>
      <c r="R69" s="163"/>
      <c r="S69" s="163"/>
      <c r="T69" s="355"/>
      <c r="U69" s="355"/>
      <c r="V69" s="355"/>
      <c r="W69" s="355"/>
      <c r="Z69" s="355"/>
      <c r="AA69" s="355"/>
      <c r="AB69" s="355"/>
      <c r="AC69" s="355"/>
    </row>
    <row r="75" spans="10:29">
      <c r="J75" s="163"/>
      <c r="K75" s="163"/>
      <c r="L75" s="355"/>
      <c r="M75" s="356"/>
      <c r="N75" s="355"/>
      <c r="O75" s="163"/>
      <c r="P75" s="355"/>
      <c r="Q75" s="355"/>
      <c r="R75" s="163"/>
      <c r="S75" s="163"/>
      <c r="T75" s="355"/>
      <c r="U75" s="356"/>
      <c r="V75" s="163"/>
      <c r="W75" s="355"/>
      <c r="Z75" s="355"/>
      <c r="AA75" s="355"/>
      <c r="AB75" s="355"/>
      <c r="AC75" s="355"/>
    </row>
    <row r="76" spans="10:29">
      <c r="J76" s="163"/>
      <c r="K76" s="163"/>
      <c r="L76" s="355"/>
      <c r="M76" s="355"/>
      <c r="N76" s="355"/>
      <c r="O76" s="163"/>
      <c r="P76" s="355"/>
      <c r="Q76" s="355"/>
      <c r="R76" s="163"/>
      <c r="S76" s="163"/>
      <c r="T76" s="355"/>
      <c r="U76" s="355"/>
      <c r="V76" s="163"/>
      <c r="W76" s="355"/>
      <c r="Z76" s="355"/>
      <c r="AA76" s="355"/>
      <c r="AB76" s="355"/>
      <c r="AC76" s="355"/>
    </row>
  </sheetData>
  <sheetProtection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sheetPr codeName="Sheet34"/>
  <dimension ref="A1:XFC18"/>
  <sheetViews>
    <sheetView showGridLines="0" topLeftCell="D6" zoomScale="85" zoomScaleNormal="85" workbookViewId="0">
      <selection activeCell="F13" sqref="F13"/>
    </sheetView>
  </sheetViews>
  <sheetFormatPr defaultColWidth="0" defaultRowHeight="14.4"/>
  <cols>
    <col min="1" max="1" width="2.5546875" hidden="1" customWidth="1"/>
    <col min="2" max="3" width="9.109375" hidden="1" customWidth="1"/>
    <col min="4" max="4" width="3.6640625" customWidth="1"/>
    <col min="5" max="5" width="7.109375" customWidth="1"/>
    <col min="6" max="6" width="35.6640625" customWidth="1"/>
    <col min="7" max="7" width="16" customWidth="1"/>
    <col min="8" max="8" width="24.33203125" customWidth="1"/>
    <col min="9" max="12" width="16.6640625" customWidth="1"/>
    <col min="13" max="13" width="18.88671875" customWidth="1"/>
    <col min="14" max="14" width="20.33203125" style="54" customWidth="1"/>
    <col min="15" max="15" width="22.33203125" style="54" customWidth="1"/>
    <col min="16" max="16" width="17.6640625" customWidth="1"/>
    <col min="17" max="17" width="21.33203125" customWidth="1"/>
    <col min="18" max="18" width="16.6640625" customWidth="1"/>
    <col min="19" max="19" width="21.44140625" customWidth="1"/>
    <col min="20" max="20" width="22.44140625" customWidth="1"/>
    <col min="21" max="21" width="18.88671875" customWidth="1"/>
    <col min="22" max="22" width="16.6640625" customWidth="1"/>
    <col min="23" max="23" width="12.33203125" customWidth="1"/>
    <col min="24" max="24" width="16.6640625" customWidth="1"/>
    <col min="25" max="25" width="17.109375" bestFit="1" customWidth="1"/>
    <col min="26" max="28" width="17.109375" customWidth="1"/>
    <col min="29" max="30" width="2.33203125" customWidth="1"/>
    <col min="31" max="16383" width="9.109375" hidden="1"/>
    <col min="16384" max="16384" width="2.33203125" hidden="1"/>
  </cols>
  <sheetData>
    <row r="1" spans="5:28" hidden="1"/>
    <row r="2" spans="5:28" hidden="1">
      <c r="G2" t="s">
        <v>126</v>
      </c>
      <c r="H2" t="s">
        <v>147</v>
      </c>
      <c r="I2" t="s">
        <v>148</v>
      </c>
      <c r="J2" t="s">
        <v>149</v>
      </c>
      <c r="K2" t="s">
        <v>150</v>
      </c>
      <c r="L2" t="s">
        <v>151</v>
      </c>
      <c r="M2" t="s">
        <v>152</v>
      </c>
      <c r="N2" s="54" t="s">
        <v>153</v>
      </c>
      <c r="O2" s="54" t="s">
        <v>154</v>
      </c>
      <c r="P2" t="s">
        <v>155</v>
      </c>
      <c r="Q2" t="s">
        <v>156</v>
      </c>
      <c r="R2" t="s">
        <v>157</v>
      </c>
      <c r="S2" t="s">
        <v>159</v>
      </c>
      <c r="T2" t="s">
        <v>159</v>
      </c>
      <c r="U2" t="s">
        <v>160</v>
      </c>
      <c r="V2" t="s">
        <v>161</v>
      </c>
      <c r="W2" t="s">
        <v>162</v>
      </c>
      <c r="X2" t="s">
        <v>163</v>
      </c>
      <c r="Y2" t="s">
        <v>164</v>
      </c>
      <c r="Z2" t="s">
        <v>710</v>
      </c>
      <c r="AA2" t="s">
        <v>712</v>
      </c>
      <c r="AB2" t="s">
        <v>711</v>
      </c>
    </row>
    <row r="3" spans="5:28" hidden="1"/>
    <row r="4" spans="5:28" hidden="1"/>
    <row r="5" spans="5:28" hidden="1"/>
    <row r="8" spans="5:28" ht="30" customHeight="1">
      <c r="E8" s="456" t="s">
        <v>146</v>
      </c>
      <c r="F8" s="457"/>
      <c r="G8" s="457"/>
      <c r="H8" s="457"/>
      <c r="I8" s="457"/>
      <c r="J8" s="457"/>
      <c r="K8" s="457"/>
      <c r="L8" s="457"/>
      <c r="M8" s="457"/>
      <c r="N8" s="457"/>
      <c r="O8" s="457"/>
      <c r="P8" s="457"/>
      <c r="Q8" s="457"/>
      <c r="R8" s="457"/>
      <c r="S8" s="457"/>
      <c r="T8" s="457"/>
      <c r="U8" s="457"/>
      <c r="V8" s="457"/>
      <c r="W8" s="457"/>
      <c r="X8" s="457"/>
      <c r="Y8" s="457"/>
      <c r="Z8" s="457"/>
      <c r="AA8" s="457"/>
      <c r="AB8" s="458"/>
    </row>
    <row r="9" spans="5:28" ht="22.5" customHeight="1">
      <c r="E9" s="459" t="s">
        <v>374</v>
      </c>
      <c r="F9" s="460"/>
      <c r="G9" s="460"/>
      <c r="H9" s="460"/>
      <c r="I9" s="460"/>
      <c r="J9" s="460"/>
      <c r="K9" s="460"/>
      <c r="L9" s="460"/>
      <c r="M9" s="460"/>
      <c r="N9" s="460"/>
      <c r="O9" s="460"/>
      <c r="P9" s="460"/>
      <c r="Q9" s="460"/>
      <c r="R9" s="460"/>
      <c r="S9" s="460"/>
      <c r="T9" s="460"/>
      <c r="U9" s="460"/>
      <c r="V9" s="460"/>
      <c r="W9" s="460"/>
      <c r="X9" s="460"/>
      <c r="Y9" s="460"/>
      <c r="Z9" s="460"/>
      <c r="AA9" s="460"/>
      <c r="AB9" s="461"/>
    </row>
    <row r="10" spans="5:28" ht="27" customHeight="1">
      <c r="E10" s="450" t="s">
        <v>132</v>
      </c>
      <c r="F10" s="450" t="s">
        <v>133</v>
      </c>
      <c r="G10" s="450" t="s">
        <v>2</v>
      </c>
      <c r="H10" s="450" t="s">
        <v>3</v>
      </c>
      <c r="I10" s="450" t="s">
        <v>4</v>
      </c>
      <c r="J10" s="450" t="s">
        <v>5</v>
      </c>
      <c r="K10" s="450" t="s">
        <v>6</v>
      </c>
      <c r="L10" s="450" t="s">
        <v>7</v>
      </c>
      <c r="M10" s="465" t="s">
        <v>134</v>
      </c>
      <c r="N10" s="466"/>
      <c r="O10" s="466"/>
      <c r="P10" s="467"/>
      <c r="Q10" s="450" t="s">
        <v>9</v>
      </c>
      <c r="R10" s="468" t="s">
        <v>447</v>
      </c>
      <c r="S10" s="450" t="s">
        <v>116</v>
      </c>
      <c r="T10" s="450" t="s">
        <v>11</v>
      </c>
      <c r="U10" s="452" t="s">
        <v>12</v>
      </c>
      <c r="V10" s="453"/>
      <c r="W10" s="452" t="s">
        <v>13</v>
      </c>
      <c r="X10" s="453"/>
      <c r="Y10" s="450" t="s">
        <v>14</v>
      </c>
      <c r="Z10" s="462" t="s">
        <v>705</v>
      </c>
      <c r="AA10" s="463"/>
      <c r="AB10" s="464"/>
    </row>
    <row r="11" spans="5:28" ht="24" customHeight="1">
      <c r="E11" s="451"/>
      <c r="F11" s="451"/>
      <c r="G11" s="451"/>
      <c r="H11" s="451"/>
      <c r="I11" s="451"/>
      <c r="J11" s="451"/>
      <c r="K11" s="451"/>
      <c r="L11" s="451"/>
      <c r="M11" s="462" t="s">
        <v>328</v>
      </c>
      <c r="N11" s="463"/>
      <c r="O11" s="464"/>
      <c r="P11" s="451" t="s">
        <v>135</v>
      </c>
      <c r="Q11" s="451"/>
      <c r="R11" s="468"/>
      <c r="S11" s="451"/>
      <c r="T11" s="451"/>
      <c r="U11" s="454"/>
      <c r="V11" s="455"/>
      <c r="W11" s="454"/>
      <c r="X11" s="455"/>
      <c r="Y11" s="451"/>
      <c r="Z11" s="462" t="s">
        <v>706</v>
      </c>
      <c r="AA11" s="463"/>
      <c r="AB11" s="464"/>
    </row>
    <row r="12" spans="5:28" ht="79.5" customHeight="1">
      <c r="E12" s="451"/>
      <c r="F12" s="451"/>
      <c r="G12" s="451"/>
      <c r="H12" s="451"/>
      <c r="I12" s="451"/>
      <c r="J12" s="451"/>
      <c r="K12" s="451"/>
      <c r="L12" s="451"/>
      <c r="M12" s="27" t="s">
        <v>17</v>
      </c>
      <c r="N12" s="55" t="s">
        <v>18</v>
      </c>
      <c r="O12" s="55" t="s">
        <v>19</v>
      </c>
      <c r="P12" s="451"/>
      <c r="Q12" s="451"/>
      <c r="R12" s="450"/>
      <c r="S12" s="451"/>
      <c r="T12" s="451"/>
      <c r="U12" s="27" t="s">
        <v>20</v>
      </c>
      <c r="V12" s="27" t="s">
        <v>21</v>
      </c>
      <c r="W12" s="27" t="s">
        <v>20</v>
      </c>
      <c r="X12" s="27" t="s">
        <v>21</v>
      </c>
      <c r="Y12" s="451"/>
      <c r="Z12" s="331" t="s">
        <v>707</v>
      </c>
      <c r="AA12" s="331" t="s">
        <v>708</v>
      </c>
      <c r="AB12" s="331" t="s">
        <v>709</v>
      </c>
    </row>
    <row r="13" spans="5:28" ht="20.100000000000001" customHeight="1">
      <c r="E13" s="53" t="s">
        <v>136</v>
      </c>
      <c r="F13" s="46" t="s">
        <v>137</v>
      </c>
      <c r="G13" s="65">
        <f>+IFERROR(IF(COUNT('Shareholding Pattern'!H26),('Shareholding Pattern'!H26),""),"")</f>
        <v>7</v>
      </c>
      <c r="H13" s="65">
        <f>+IFERROR(IF(COUNT('Shareholding Pattern'!I26),('Shareholding Pattern'!I26),""),"")</f>
        <v>1201500</v>
      </c>
      <c r="I13" s="65" t="str">
        <f>+IFERROR(IF(COUNT('Shareholding Pattern'!J26),('Shareholding Pattern'!J26),""),"")</f>
        <v/>
      </c>
      <c r="J13" s="65" t="str">
        <f>+IFERROR(IF(COUNT('Shareholding Pattern'!K26),('Shareholding Pattern'!K26),""),"")</f>
        <v/>
      </c>
      <c r="K13" s="65">
        <f>+IFERROR(IF(COUNT('Shareholding Pattern'!L26),('Shareholding Pattern'!L26),""),"")</f>
        <v>1201500</v>
      </c>
      <c r="L13" s="154">
        <f>+IFERROR(IF(COUNT('Shareholding Pattern'!M26),('Shareholding Pattern'!M26),""),"")</f>
        <v>57.54</v>
      </c>
      <c r="M13" s="66">
        <f>+IFERROR(IF(COUNT('Shareholding Pattern'!N26),('Shareholding Pattern'!N26),""),"")</f>
        <v>1201500</v>
      </c>
      <c r="N13" s="119" t="str">
        <f>+IFERROR(IF(COUNT('Shareholding Pattern'!O26),('Shareholding Pattern'!O26),""),"")</f>
        <v/>
      </c>
      <c r="O13" s="119">
        <f>+IFERROR(IF(COUNT('Shareholding Pattern'!P26),('Shareholding Pattern'!P26),""),"")</f>
        <v>1201500</v>
      </c>
      <c r="P13" s="154">
        <f>+IFERROR(IF(COUNT('Shareholding Pattern'!Q26),('Shareholding Pattern'!Q26),""),"")</f>
        <v>57.54</v>
      </c>
      <c r="Q13" s="65" t="str">
        <f>+IFERROR(IF(COUNT('Shareholding Pattern'!R26),('Shareholding Pattern'!R26),""),"")</f>
        <v/>
      </c>
      <c r="R13" s="65" t="str">
        <f>+IFERROR(IF(COUNT('Shareholding Pattern'!S26),('Shareholding Pattern'!S26),""),"")</f>
        <v/>
      </c>
      <c r="S13" s="65" t="str">
        <f>+IFERROR(IF(COUNT('Shareholding Pattern'!T26),('Shareholding Pattern'!T26),""),"")</f>
        <v/>
      </c>
      <c r="T13" s="154">
        <f>+IFERROR(IF(COUNT('Shareholding Pattern'!U26),('Shareholding Pattern'!U26),""),"")</f>
        <v>57.54</v>
      </c>
      <c r="U13" s="65" t="str">
        <f>+IFERROR(IF(COUNT('Shareholding Pattern'!V26),('Shareholding Pattern'!V26),""),"")</f>
        <v/>
      </c>
      <c r="V13" s="154" t="str">
        <f>+IFERROR(IF(COUNT('Shareholding Pattern'!W26),('Shareholding Pattern'!W26),""),"")</f>
        <v/>
      </c>
      <c r="W13" s="65" t="str">
        <f>+IFERROR(IF(COUNT('Shareholding Pattern'!X26),('Shareholding Pattern'!X26),""),"")</f>
        <v/>
      </c>
      <c r="X13" s="154" t="str">
        <f>+IFERROR(IF(COUNT('Shareholding Pattern'!Y26),('Shareholding Pattern'!Y26),""),"")</f>
        <v/>
      </c>
      <c r="Y13" s="65">
        <f>+IFERROR(IF(COUNT('Shareholding Pattern'!Z26),('Shareholding Pattern'!Z26),""),"")</f>
        <v>1201500</v>
      </c>
      <c r="Z13" s="332"/>
      <c r="AA13" s="333"/>
      <c r="AB13" s="334"/>
    </row>
    <row r="14" spans="5:28" ht="20.100000000000001" customHeight="1">
      <c r="E14" s="53" t="s">
        <v>138</v>
      </c>
      <c r="F14" s="45" t="s">
        <v>139</v>
      </c>
      <c r="G14" s="65">
        <f>+IFERROR(IF(COUNT('Shareholding Pattern'!H71),('Shareholding Pattern'!H71),""),"")</f>
        <v>131</v>
      </c>
      <c r="H14" s="65">
        <f>+IFERROR(IF(COUNT('Shareholding Pattern'!I71),('Shareholding Pattern'!I71),""),"")</f>
        <v>886500</v>
      </c>
      <c r="I14" s="65" t="str">
        <f>+IFERROR(IF(COUNT('Shareholding Pattern'!J71),('Shareholding Pattern'!J71),""),"")</f>
        <v/>
      </c>
      <c r="J14" s="65" t="str">
        <f>+IFERROR(IF(COUNT('Shareholding Pattern'!K71),('Shareholding Pattern'!K71),""),"")</f>
        <v/>
      </c>
      <c r="K14" s="65">
        <f>+IFERROR(IF(COUNT('Shareholding Pattern'!L71),('Shareholding Pattern'!L71),""),"")</f>
        <v>886500</v>
      </c>
      <c r="L14" s="154">
        <f>+IFERROR(IF(COUNT('Shareholding Pattern'!M71),('Shareholding Pattern'!M71),""),"")</f>
        <v>42.46</v>
      </c>
      <c r="M14" s="221">
        <f>+IFERROR(IF(COUNT('Shareholding Pattern'!N71),('Shareholding Pattern'!N71),""),"")</f>
        <v>886500</v>
      </c>
      <c r="N14" s="119" t="str">
        <f>+IFERROR(IF(COUNT('Shareholding Pattern'!O71),('Shareholding Pattern'!O71),""),"")</f>
        <v/>
      </c>
      <c r="O14" s="119">
        <f>+IFERROR(IF(COUNT('Shareholding Pattern'!P71),('Shareholding Pattern'!P71),""),"")</f>
        <v>886500</v>
      </c>
      <c r="P14" s="154">
        <f>+IFERROR(IF(COUNT('Shareholding Pattern'!Q71),('Shareholding Pattern'!Q71),""),"")</f>
        <v>42.46</v>
      </c>
      <c r="Q14" s="65" t="str">
        <f>+IFERROR(IF(COUNT('Shareholding Pattern'!R71),('Shareholding Pattern'!R71),""),"")</f>
        <v/>
      </c>
      <c r="R14" s="65" t="str">
        <f>+IFERROR(IF(COUNT('Shareholding Pattern'!S71),('Shareholding Pattern'!S71),""),"")</f>
        <v/>
      </c>
      <c r="S14" s="65" t="str">
        <f>+IFERROR(IF(COUNT('Shareholding Pattern'!T71),('Shareholding Pattern'!T71),""),"")</f>
        <v/>
      </c>
      <c r="T14" s="154">
        <f>+IFERROR(IF(COUNT('Shareholding Pattern'!U71),('Shareholding Pattern'!U71),""),"")</f>
        <v>42.46</v>
      </c>
      <c r="U14" s="65" t="str">
        <f>+IFERROR(IF(COUNT('Shareholding Pattern'!V71),('Shareholding Pattern'!V71),""),"")</f>
        <v/>
      </c>
      <c r="V14" s="154" t="str">
        <f>+IFERROR(IF(COUNT('Shareholding Pattern'!W71),('Shareholding Pattern'!W71),""),"")</f>
        <v/>
      </c>
      <c r="W14" s="238"/>
      <c r="X14" s="239"/>
      <c r="Y14" s="65">
        <f>+IFERROR(IF(COUNT('Shareholding Pattern'!Z71),('Shareholding Pattern'!Z71),""),"")</f>
        <v>886500</v>
      </c>
      <c r="Z14" s="65">
        <f>+IFERROR(IF(COUNT('Shareholding Pattern'!AA71),('Shareholding Pattern'!AA71),""),"")</f>
        <v>886500</v>
      </c>
      <c r="AA14" s="65">
        <f>+IFERROR(IF(COUNT('Shareholding Pattern'!AB71),('Shareholding Pattern'!AB71),""),"")</f>
        <v>0</v>
      </c>
      <c r="AB14" s="65">
        <f>+IFERROR(IF(COUNT('Shareholding Pattern'!AC71),('Shareholding Pattern'!AC71),""),"")</f>
        <v>0</v>
      </c>
    </row>
    <row r="15" spans="5:28" ht="20.100000000000001" customHeight="1">
      <c r="E15" s="53" t="s">
        <v>140</v>
      </c>
      <c r="F15" s="46" t="s">
        <v>141</v>
      </c>
      <c r="G15" s="65" t="str">
        <f>+IFERROR(IF(COUNT('Shareholding Pattern'!H77),('Shareholding Pattern'!H77),""),"")</f>
        <v/>
      </c>
      <c r="H15" s="65" t="str">
        <f>+IFERROR(IF(COUNT('Shareholding Pattern'!I77),('Shareholding Pattern'!I77),""),"")</f>
        <v/>
      </c>
      <c r="I15" s="65" t="str">
        <f>+IFERROR(IF(COUNT('Shareholding Pattern'!J77),('Shareholding Pattern'!J77),""),"")</f>
        <v/>
      </c>
      <c r="J15" s="65" t="str">
        <f>+IFERROR(IF(COUNT('Shareholding Pattern'!K77),('Shareholding Pattern'!K77),""),"")</f>
        <v/>
      </c>
      <c r="K15" s="65" t="str">
        <f>+IFERROR(IF(COUNT('Shareholding Pattern'!L77),('Shareholding Pattern'!L77),""),"")</f>
        <v/>
      </c>
      <c r="L15" s="236"/>
      <c r="M15" s="65" t="str">
        <f>+IFERROR(IF(COUNT('Shareholding Pattern'!N77),('Shareholding Pattern'!N77),""),"")</f>
        <v/>
      </c>
      <c r="N15" s="119" t="str">
        <f>+IFERROR(IF(COUNT('Shareholding Pattern'!O77),('Shareholding Pattern'!O77),""),"")</f>
        <v/>
      </c>
      <c r="O15" s="119" t="str">
        <f>+IFERROR(IF(COUNT('Shareholding Pattern'!P77),('Shareholding Pattern'!P77),""),"")</f>
        <v/>
      </c>
      <c r="P15" s="154" t="str">
        <f>+IFERROR(IF(COUNT('Shareholding Pattern'!Q77),('Shareholding Pattern'!Q77),""),"")</f>
        <v/>
      </c>
      <c r="Q15" s="65" t="str">
        <f>+IFERROR(IF(COUNT('Shareholding Pattern'!R77),('Shareholding Pattern'!R77),""),"")</f>
        <v/>
      </c>
      <c r="R15" s="65" t="str">
        <f>+IFERROR(IF(COUNT('Shareholding Pattern'!S77),('Shareholding Pattern'!S77),""),"")</f>
        <v/>
      </c>
      <c r="S15" s="65" t="str">
        <f>+IFERROR(IF(COUNT('Shareholding Pattern'!T77),('Shareholding Pattern'!T77),""),"")</f>
        <v/>
      </c>
      <c r="T15" s="236"/>
      <c r="U15" s="65" t="str">
        <f>+IFERROR(IF(COUNT('Shareholding Pattern'!V77),('Shareholding Pattern'!V77),""),"")</f>
        <v/>
      </c>
      <c r="V15" s="154" t="str">
        <f>+IFERROR(IF(COUNT('Shareholding Pattern'!W77),('Shareholding Pattern'!W77),""),"")</f>
        <v/>
      </c>
      <c r="W15" s="240"/>
      <c r="X15" s="241"/>
      <c r="Y15" s="65" t="str">
        <f>+IFERROR(IF(COUNT('Shareholding Pattern'!Z77),('Shareholding Pattern'!Z77),""),"")</f>
        <v/>
      </c>
      <c r="Z15" s="335"/>
      <c r="AA15" s="336"/>
      <c r="AB15" s="337"/>
    </row>
    <row r="16" spans="5:28" ht="20.100000000000001" customHeight="1">
      <c r="E16" s="53" t="s">
        <v>142</v>
      </c>
      <c r="F16" s="61" t="s">
        <v>143</v>
      </c>
      <c r="G16" s="65" t="str">
        <f>+IFERROR(IF(COUNT('Shareholding Pattern'!H75),('Shareholding Pattern'!H75),""),"")</f>
        <v/>
      </c>
      <c r="H16" s="65" t="str">
        <f>+IFERROR(IF(COUNT('Shareholding Pattern'!I75),('Shareholding Pattern'!I75),""),"")</f>
        <v/>
      </c>
      <c r="I16" s="65" t="str">
        <f>+IFERROR(IF(COUNT('Shareholding Pattern'!J75),('Shareholding Pattern'!J75),""),"")</f>
        <v/>
      </c>
      <c r="J16" s="65" t="str">
        <f>+IFERROR(IF(COUNT('Shareholding Pattern'!K75),('Shareholding Pattern'!K75),""),"")</f>
        <v/>
      </c>
      <c r="K16" s="65" t="str">
        <f>+IFERROR(IF(COUNT('Shareholding Pattern'!L75),('Shareholding Pattern'!L75),""),"")</f>
        <v/>
      </c>
      <c r="L16" s="237"/>
      <c r="M16" s="66" t="str">
        <f>+IFERROR(IF(COUNT('Shareholding Pattern'!N75),('Shareholding Pattern'!N75),""),"")</f>
        <v/>
      </c>
      <c r="N16" s="119" t="str">
        <f>+IFERROR(IF(COUNT('Shareholding Pattern'!O75),('Shareholding Pattern'!O75),""),"")</f>
        <v/>
      </c>
      <c r="O16" s="119" t="str">
        <f>+IFERROR(IF(COUNT('Shareholding Pattern'!P75),('Shareholding Pattern'!P75),""),"")</f>
        <v/>
      </c>
      <c r="P16" s="154" t="str">
        <f>+IFERROR(IF(COUNT('Shareholding Pattern'!Q75),('Shareholding Pattern'!Q75),""),"")</f>
        <v/>
      </c>
      <c r="Q16" s="65" t="str">
        <f>+IFERROR(IF(COUNT('Shareholding Pattern'!R75),('Shareholding Pattern'!R75),""),"")</f>
        <v/>
      </c>
      <c r="R16" s="65" t="str">
        <f>+IFERROR(IF(COUNT('Shareholding Pattern'!S75),('Shareholding Pattern'!S75),""),"")</f>
        <v/>
      </c>
      <c r="S16" s="65" t="str">
        <f>+IFERROR(IF(COUNT('Shareholding Pattern'!T75),('Shareholding Pattern'!T75),""),"")</f>
        <v/>
      </c>
      <c r="T16" s="237"/>
      <c r="U16" s="65" t="str">
        <f>+IFERROR(IF(COUNT('Shareholding Pattern'!V75),('Shareholding Pattern'!V75),""),"")</f>
        <v/>
      </c>
      <c r="V16" s="154" t="str">
        <f>+IFERROR(IF(COUNT('Shareholding Pattern'!W75),('Shareholding Pattern'!W75),""),"")</f>
        <v/>
      </c>
      <c r="W16" s="240"/>
      <c r="X16" s="241"/>
      <c r="Y16" s="65" t="str">
        <f>+IFERROR(IF(COUNT('Shareholding Pattern'!Z75),('Shareholding Pattern'!Z75),""),"")</f>
        <v/>
      </c>
      <c r="Z16" s="338"/>
      <c r="AA16" s="339"/>
      <c r="AB16" s="340"/>
    </row>
    <row r="17" spans="5:28" ht="20.100000000000001" customHeight="1">
      <c r="E17" s="53" t="s">
        <v>144</v>
      </c>
      <c r="F17" s="61" t="s">
        <v>145</v>
      </c>
      <c r="G17" s="65" t="str">
        <f>+IFERROR(IF(COUNT('Shareholding Pattern'!H76),('Shareholding Pattern'!H76),""),"")</f>
        <v/>
      </c>
      <c r="H17" s="65" t="str">
        <f>+IFERROR(IF(COUNT('Shareholding Pattern'!I76),('Shareholding Pattern'!I76),""),"")</f>
        <v/>
      </c>
      <c r="I17" s="65" t="str">
        <f>+IFERROR(IF(COUNT('Shareholding Pattern'!J76),('Shareholding Pattern'!J76),""),"")</f>
        <v/>
      </c>
      <c r="J17" s="65" t="str">
        <f>+IFERROR(IF(COUNT('Shareholding Pattern'!K76),('Shareholding Pattern'!K76),""),"")</f>
        <v/>
      </c>
      <c r="K17" s="65" t="str">
        <f>+IFERROR(IF(COUNT('Shareholding Pattern'!L76),('Shareholding Pattern'!L76),""),"")</f>
        <v/>
      </c>
      <c r="L17" s="154" t="str">
        <f>+IFERROR(IF(COUNT('Shareholding Pattern'!M76),('Shareholding Pattern'!M76),""),"")</f>
        <v/>
      </c>
      <c r="M17" s="66" t="str">
        <f>+IFERROR(IF(COUNT('Shareholding Pattern'!N76),('Shareholding Pattern'!N76),""),"")</f>
        <v/>
      </c>
      <c r="N17" s="119" t="str">
        <f>+IFERROR(IF(COUNT('Shareholding Pattern'!O76),('Shareholding Pattern'!O76),""),"")</f>
        <v/>
      </c>
      <c r="O17" s="119" t="str">
        <f>+IFERROR(IF(COUNT('Shareholding Pattern'!P76),('Shareholding Pattern'!P76),""),"")</f>
        <v/>
      </c>
      <c r="P17" s="154" t="str">
        <f>+IFERROR(IF(COUNT('Shareholding Pattern'!Q76),('Shareholding Pattern'!Q76),""),"")</f>
        <v/>
      </c>
      <c r="Q17" s="65" t="str">
        <f>+IFERROR(IF(COUNT('Shareholding Pattern'!R76),('Shareholding Pattern'!R76),""),"")</f>
        <v/>
      </c>
      <c r="R17" s="65" t="str">
        <f>+IFERROR(IF(COUNT('Shareholding Pattern'!S76),('Shareholding Pattern'!S76),""),"")</f>
        <v/>
      </c>
      <c r="S17" s="65" t="str">
        <f>+IFERROR(IF(COUNT('Shareholding Pattern'!T76),('Shareholding Pattern'!T76),""),"")</f>
        <v/>
      </c>
      <c r="T17" s="154" t="str">
        <f>+IFERROR(IF(COUNT('Shareholding Pattern'!U76),('Shareholding Pattern'!U76),""),"")</f>
        <v/>
      </c>
      <c r="U17" s="65" t="str">
        <f>+IFERROR(IF(COUNT('Shareholding Pattern'!V76),('Shareholding Pattern'!V76),""),"")</f>
        <v/>
      </c>
      <c r="V17" s="154" t="str">
        <f>+IFERROR(IF(COUNT('Shareholding Pattern'!W76),('Shareholding Pattern'!W76),""),"")</f>
        <v/>
      </c>
      <c r="W17" s="242"/>
      <c r="X17" s="243"/>
      <c r="Y17" s="65" t="str">
        <f>+IFERROR(IF(COUNT('Shareholding Pattern'!Z76),('Shareholding Pattern'!Z76),""),"")</f>
        <v/>
      </c>
      <c r="Z17" s="341"/>
      <c r="AA17" s="342"/>
      <c r="AB17" s="343"/>
    </row>
    <row r="18" spans="5:28" ht="18">
      <c r="E18" s="47"/>
      <c r="F18" s="56" t="s">
        <v>19</v>
      </c>
      <c r="G18" s="67">
        <f>+IFERROR(IF(COUNT('Shareholding Pattern'!H79),('Shareholding Pattern'!H79),""),"")</f>
        <v>138</v>
      </c>
      <c r="H18" s="67">
        <f>+IFERROR(IF(COUNT('Shareholding Pattern'!I79),('Shareholding Pattern'!I79),""),"")</f>
        <v>2088000</v>
      </c>
      <c r="I18" s="67" t="str">
        <f>+IFERROR(IF(COUNT('Shareholding Pattern'!J79),('Shareholding Pattern'!J79),""),"")</f>
        <v/>
      </c>
      <c r="J18" s="67" t="str">
        <f>+IFERROR(IF(COUNT('Shareholding Pattern'!K79),('Shareholding Pattern'!K79),""),"")</f>
        <v/>
      </c>
      <c r="K18" s="67">
        <f>+IFERROR(IF(COUNT('Shareholding Pattern'!L79),('Shareholding Pattern'!L79),""),"")</f>
        <v>2088000</v>
      </c>
      <c r="L18" s="227">
        <f>+IFERROR(IF(COUNT('Shareholding Pattern'!M79),('Shareholding Pattern'!M79),""),"")</f>
        <v>100</v>
      </c>
      <c r="M18" s="220">
        <f>+IFERROR(IF(COUNT('Shareholding Pattern'!N79),('Shareholding Pattern'!N79),""),"")</f>
        <v>2088000</v>
      </c>
      <c r="N18" s="284" t="str">
        <f>+IFERROR(IF(COUNT('Shareholding Pattern'!O79),('Shareholding Pattern'!O79),""),"")</f>
        <v/>
      </c>
      <c r="O18" s="284">
        <f>+IFERROR(IF(COUNT('Shareholding Pattern'!P79),('Shareholding Pattern'!P79),""),"")</f>
        <v>2088000</v>
      </c>
      <c r="P18" s="220">
        <f>+IFERROR(IF(COUNT('Shareholding Pattern'!Q79),('Shareholding Pattern'!Q79),""),"")</f>
        <v>100</v>
      </c>
      <c r="Q18" s="67" t="str">
        <f>+IFERROR(IF(COUNT('Shareholding Pattern'!R79),('Shareholding Pattern'!R79),""),"")</f>
        <v/>
      </c>
      <c r="R18" s="67" t="str">
        <f>+IFERROR(IF(COUNT('Shareholding Pattern'!S79),('Shareholding Pattern'!S79),""),"")</f>
        <v/>
      </c>
      <c r="S18" s="67" t="str">
        <f>+IFERROR(IF(COUNT('Shareholding Pattern'!T79),('Shareholding Pattern'!T79),""),"")</f>
        <v/>
      </c>
      <c r="T18" s="227">
        <f>+IFERROR(IF(COUNT('Shareholding Pattern'!U79),('Shareholding Pattern'!U79),""),"")</f>
        <v>100</v>
      </c>
      <c r="U18" s="67" t="str">
        <f>+IFERROR(IF(COUNT('Shareholding Pattern'!V79),('Shareholding Pattern'!V79),""),"")</f>
        <v/>
      </c>
      <c r="V18" s="220" t="str">
        <f>+IFERROR(IF(COUNT('Shareholding Pattern'!W79),('Shareholding Pattern'!W79),""),"")</f>
        <v/>
      </c>
      <c r="W18" s="67" t="str">
        <f>+IFERROR(IF(COUNT('Shareholding Pattern'!X79),('Shareholding Pattern'!X79),""),"")</f>
        <v/>
      </c>
      <c r="X18" s="220" t="str">
        <f>+IFERROR(IF(COUNT('Shareholding Pattern'!Y79),('Shareholding Pattern'!Y79),""),"")</f>
        <v/>
      </c>
      <c r="Y18" s="67">
        <f>+IFERROR(IF(COUNT('Shareholding Pattern'!Z79),('Shareholding Pattern'!Z79),""),"")</f>
        <v>2088000</v>
      </c>
      <c r="Z18" s="67">
        <f>+IFERROR(IF(COUNT('Shareholding Pattern'!AA79),('Shareholding Pattern'!AA79),""),"")</f>
        <v>886500</v>
      </c>
      <c r="AA18" s="67">
        <f>+IFERROR(IF(COUNT('Shareholding Pattern'!AB79),('Shareholding Pattern'!AB79),""),"")</f>
        <v>0</v>
      </c>
      <c r="AB18" s="67">
        <f>+IFERROR(IF(COUNT('Shareholding Pattern'!AC79),('Shareholding Pattern'!AC79),""),"")</f>
        <v>0</v>
      </c>
    </row>
  </sheetData>
  <sheetProtection sheet="1" objects="1" scenarios="1"/>
  <mergeCells count="2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 ref="J10:J12"/>
    <mergeCell ref="E10:E12"/>
    <mergeCell ref="F10:F12"/>
    <mergeCell ref="G10:G12"/>
    <mergeCell ref="H10:H12"/>
    <mergeCell ref="I10:I12"/>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sheetPr codeName="Sheet1">
    <tabColor rgb="FF00B050"/>
  </sheetPr>
  <dimension ref="A1:XFC83"/>
  <sheetViews>
    <sheetView showGridLines="0" topLeftCell="D7" zoomScale="80" zoomScaleNormal="80" workbookViewId="0">
      <pane xSplit="4" ySplit="5" topLeftCell="H12" activePane="bottomRight" state="frozen"/>
      <selection activeCell="H15" sqref="H15"/>
      <selection pane="topRight" activeCell="H15" sqref="H15"/>
      <selection pane="bottomLeft" activeCell="H15" sqref="H15"/>
      <selection pane="bottomRight" activeCell="F14" sqref="F14"/>
    </sheetView>
  </sheetViews>
  <sheetFormatPr defaultColWidth="0" defaultRowHeight="14.4"/>
  <cols>
    <col min="1" max="3" width="2.6640625" hidden="1" customWidth="1"/>
    <col min="4" max="4" width="2.6640625" customWidth="1"/>
    <col min="5" max="5" width="6.5546875" customWidth="1"/>
    <col min="6" max="6" width="46.5546875" customWidth="1"/>
    <col min="7" max="7" width="5.5546875" hidden="1" customWidth="1"/>
    <col min="8" max="10" width="20.6640625" style="121" customWidth="1"/>
    <col min="11" max="12" width="20.6640625" customWidth="1"/>
    <col min="13" max="13" width="20.6640625" style="101" customWidth="1"/>
    <col min="14" max="15" width="20.6640625" style="54" customWidth="1"/>
    <col min="16" max="16" width="20.6640625" style="121" customWidth="1"/>
    <col min="17" max="17" width="20.6640625" style="101" customWidth="1"/>
    <col min="18" max="20" width="20.6640625" style="121" customWidth="1"/>
    <col min="21" max="23" width="20.6640625" style="54" customWidth="1"/>
    <col min="24" max="24" width="20.6640625" style="121" customWidth="1"/>
    <col min="25" max="25" width="20.6640625" style="54" customWidth="1"/>
    <col min="26" max="26" width="20.6640625" style="121" customWidth="1"/>
    <col min="27" max="29" width="20.6640625" customWidth="1"/>
    <col min="30" max="32" width="5.5546875" customWidth="1"/>
    <col min="33" max="16383" width="5.5546875" hidden="1"/>
    <col min="16384" max="16384" width="4.44140625" hidden="1"/>
  </cols>
  <sheetData>
    <row r="1" spans="5:58" hidden="1"/>
    <row r="2" spans="5:58" hidden="1">
      <c r="H2" s="121" t="s">
        <v>126</v>
      </c>
      <c r="I2" s="121" t="s">
        <v>147</v>
      </c>
      <c r="J2" s="121" t="s">
        <v>148</v>
      </c>
      <c r="K2" t="s">
        <v>149</v>
      </c>
      <c r="L2" t="s">
        <v>150</v>
      </c>
      <c r="M2" s="101" t="s">
        <v>151</v>
      </c>
      <c r="N2" s="54" t="s">
        <v>152</v>
      </c>
      <c r="O2" s="54" t="s">
        <v>153</v>
      </c>
      <c r="P2" s="121" t="s">
        <v>154</v>
      </c>
      <c r="Q2" s="101" t="s">
        <v>155</v>
      </c>
      <c r="R2" s="121" t="s">
        <v>156</v>
      </c>
      <c r="S2" s="121" t="s">
        <v>157</v>
      </c>
      <c r="T2" s="121" t="s">
        <v>158</v>
      </c>
      <c r="U2" s="54" t="s">
        <v>159</v>
      </c>
      <c r="V2" s="54" t="s">
        <v>160</v>
      </c>
      <c r="W2" s="54" t="s">
        <v>161</v>
      </c>
      <c r="X2" s="121" t="s">
        <v>162</v>
      </c>
      <c r="Y2" s="54" t="s">
        <v>163</v>
      </c>
      <c r="Z2" s="121" t="s">
        <v>164</v>
      </c>
      <c r="AA2" s="54" t="s">
        <v>710</v>
      </c>
      <c r="AB2" s="121" t="s">
        <v>712</v>
      </c>
      <c r="AC2" s="54" t="s">
        <v>711</v>
      </c>
    </row>
    <row r="3" spans="5:58" hidden="1"/>
    <row r="4" spans="5:58" hidden="1"/>
    <row r="5" spans="5:58" hidden="1"/>
    <row r="6" spans="5:58" hidden="1"/>
    <row r="7" spans="5:58" ht="15" customHeight="1"/>
    <row r="8" spans="5:58" ht="11.25" customHeight="1"/>
    <row r="9" spans="5:58" ht="18.75" customHeight="1">
      <c r="E9" s="523" t="s">
        <v>115</v>
      </c>
      <c r="F9" s="518" t="s">
        <v>0</v>
      </c>
      <c r="G9" s="519"/>
      <c r="H9" s="495" t="s">
        <v>2</v>
      </c>
      <c r="I9" s="495" t="s">
        <v>3</v>
      </c>
      <c r="J9" s="495" t="s">
        <v>4</v>
      </c>
      <c r="K9" s="451" t="s">
        <v>5</v>
      </c>
      <c r="L9" s="451" t="s">
        <v>6</v>
      </c>
      <c r="M9" s="494" t="s">
        <v>7</v>
      </c>
      <c r="N9" s="462" t="s">
        <v>8</v>
      </c>
      <c r="O9" s="463"/>
      <c r="P9" s="463"/>
      <c r="Q9" s="464"/>
      <c r="R9" s="495" t="s">
        <v>9</v>
      </c>
      <c r="S9" s="502" t="s">
        <v>447</v>
      </c>
      <c r="T9" s="495" t="s">
        <v>116</v>
      </c>
      <c r="U9" s="511" t="s">
        <v>11</v>
      </c>
      <c r="V9" s="451" t="s">
        <v>12</v>
      </c>
      <c r="W9" s="451"/>
      <c r="X9" s="451" t="s">
        <v>13</v>
      </c>
      <c r="Y9" s="451"/>
      <c r="Z9" s="495" t="s">
        <v>14</v>
      </c>
      <c r="AA9" s="483" t="s">
        <v>705</v>
      </c>
      <c r="AB9" s="484"/>
      <c r="AC9" s="485"/>
    </row>
    <row r="10" spans="5:58" ht="28.5" customHeight="1">
      <c r="E10" s="524"/>
      <c r="F10" s="520"/>
      <c r="G10" s="521"/>
      <c r="H10" s="495"/>
      <c r="I10" s="495"/>
      <c r="J10" s="495"/>
      <c r="K10" s="451"/>
      <c r="L10" s="451"/>
      <c r="M10" s="494"/>
      <c r="N10" s="462" t="s">
        <v>15</v>
      </c>
      <c r="O10" s="463"/>
      <c r="P10" s="464"/>
      <c r="Q10" s="494" t="s">
        <v>16</v>
      </c>
      <c r="R10" s="495"/>
      <c r="S10" s="503"/>
      <c r="T10" s="495"/>
      <c r="U10" s="511"/>
      <c r="V10" s="451"/>
      <c r="W10" s="451"/>
      <c r="X10" s="451"/>
      <c r="Y10" s="451"/>
      <c r="Z10" s="495"/>
      <c r="AA10" s="462" t="s">
        <v>706</v>
      </c>
      <c r="AB10" s="463"/>
      <c r="AC10" s="464"/>
    </row>
    <row r="11" spans="5:58" ht="113.25" customHeight="1">
      <c r="E11" s="525"/>
      <c r="F11" s="452"/>
      <c r="G11" s="453"/>
      <c r="H11" s="495"/>
      <c r="I11" s="495"/>
      <c r="J11" s="495"/>
      <c r="K11" s="451"/>
      <c r="L11" s="451"/>
      <c r="M11" s="494"/>
      <c r="N11" s="55" t="s">
        <v>17</v>
      </c>
      <c r="O11" s="55" t="s">
        <v>18</v>
      </c>
      <c r="P11" s="122" t="s">
        <v>19</v>
      </c>
      <c r="Q11" s="494"/>
      <c r="R11" s="495"/>
      <c r="S11" s="504"/>
      <c r="T11" s="495"/>
      <c r="U11" s="511"/>
      <c r="V11" s="55" t="s">
        <v>20</v>
      </c>
      <c r="W11" s="55" t="s">
        <v>21</v>
      </c>
      <c r="X11" s="122" t="s">
        <v>20</v>
      </c>
      <c r="Y11" s="55" t="s">
        <v>21</v>
      </c>
      <c r="Z11" s="495"/>
      <c r="AA11" s="55" t="s">
        <v>707</v>
      </c>
      <c r="AB11" s="55" t="s">
        <v>708</v>
      </c>
      <c r="AC11" s="55" t="s">
        <v>709</v>
      </c>
    </row>
    <row r="12" spans="5:58" ht="18.75" customHeight="1">
      <c r="E12" s="98" t="s">
        <v>22</v>
      </c>
      <c r="F12" s="362" t="s">
        <v>23</v>
      </c>
      <c r="G12" s="360"/>
      <c r="H12" s="360"/>
      <c r="I12" s="360"/>
      <c r="J12" s="360"/>
      <c r="K12" s="360"/>
      <c r="L12" s="360"/>
      <c r="M12" s="360"/>
      <c r="N12" s="360"/>
      <c r="O12" s="360"/>
      <c r="P12" s="360"/>
      <c r="Q12" s="360"/>
      <c r="R12" s="360"/>
      <c r="S12" s="360"/>
      <c r="T12" s="360"/>
      <c r="U12" s="360"/>
      <c r="V12" s="360"/>
      <c r="W12" s="360"/>
      <c r="X12" s="360"/>
      <c r="Y12" s="360"/>
      <c r="Z12" s="360"/>
      <c r="AA12" s="360"/>
      <c r="AB12" s="360"/>
      <c r="AC12" s="361"/>
    </row>
    <row r="13" spans="5:58" ht="20.100000000000001" customHeight="1">
      <c r="E13" s="99" t="s">
        <v>24</v>
      </c>
      <c r="F13" s="181" t="s">
        <v>25</v>
      </c>
      <c r="G13" s="100"/>
      <c r="H13" s="123"/>
      <c r="I13" s="123"/>
      <c r="J13" s="123"/>
      <c r="K13" s="100"/>
      <c r="L13" s="100"/>
      <c r="M13" s="102"/>
      <c r="N13" s="118"/>
      <c r="O13" s="118"/>
      <c r="P13" s="123"/>
      <c r="Q13" s="102"/>
      <c r="R13" s="123"/>
      <c r="S13" s="123"/>
      <c r="T13" s="123"/>
      <c r="U13" s="100"/>
      <c r="V13" s="118"/>
      <c r="W13" s="100"/>
      <c r="X13" s="123"/>
      <c r="Y13" s="100"/>
      <c r="Z13" s="278"/>
      <c r="AA13" s="321"/>
      <c r="AB13" s="123"/>
      <c r="AC13" s="278"/>
    </row>
    <row r="14" spans="5:58" ht="20.100000000000001" customHeight="1">
      <c r="E14" s="87" t="s">
        <v>26</v>
      </c>
      <c r="F14" s="182" t="s">
        <v>27</v>
      </c>
      <c r="G14" s="180"/>
      <c r="H14" s="156">
        <f>IFERROR(IF(COUNT(IndHUF!$AD$13),IF(IndHUF!$AD$13=0,"0",IndHUF!$AD$13),""),"")</f>
        <v>7</v>
      </c>
      <c r="I14" s="269">
        <f>+IF(COUNT(IndHUF!H24),IndHUF!H24,"")</f>
        <v>1201500</v>
      </c>
      <c r="J14" s="269" t="str">
        <f>+IF(COUNT(IndHUF!I24),IndHUF!I24,"")</f>
        <v/>
      </c>
      <c r="K14" s="111" t="str">
        <f>+IF(COUNT(IndHUF!J24),IndHUF!J24,"")</f>
        <v/>
      </c>
      <c r="L14" s="111">
        <f>+IF(COUNT(IndHUF!K24),IndHUF!K24,"")</f>
        <v>1201500</v>
      </c>
      <c r="M14" s="141">
        <f>+IFERROR(IF(COUNT(L14),ROUND(L14/'Shareholding Pattern'!$L$78*100,2),""),0)</f>
        <v>57.54</v>
      </c>
      <c r="N14" s="155">
        <f>+IF(COUNT(+IndHUF!M24),SUM(+IndHUF!M24),"")</f>
        <v>1201500</v>
      </c>
      <c r="O14" s="155" t="str">
        <f>+IF(COUNT(+IndHUF!N24),SUM(+IndHUF!N24),"")</f>
        <v/>
      </c>
      <c r="P14" s="269">
        <f>+IF(COUNT(IndHUF!O24),IndHUF!O24,"")</f>
        <v>1201500</v>
      </c>
      <c r="Q14" s="141">
        <f>+IF(COUNT(IndHUF!P24),IndHUF!P24,"")</f>
        <v>57.54</v>
      </c>
      <c r="R14" s="269" t="str">
        <f>+IF(COUNT(IndHUF!Q24),IndHUF!Q24,"")</f>
        <v/>
      </c>
      <c r="S14" s="269" t="str">
        <f>+IF(COUNT(IndHUF!R24),IndHUF!R24,"")</f>
        <v/>
      </c>
      <c r="T14" s="269" t="str">
        <f>+IF(COUNT(IndHUF!S24),IndHUF!S24,"")</f>
        <v/>
      </c>
      <c r="U14" s="112">
        <f>+IFERROR(IF(COUNT(L14,T14),ROUND(SUM(L14,T14)/SUM('Shareholding Pattern'!$L$78,'Shareholding Pattern'!$T$78)*100,2),""),0)</f>
        <v>57.54</v>
      </c>
      <c r="V14" s="167" t="str">
        <f>+IF(COUNT(IndHUF!U24),IndHUF!U24,"")</f>
        <v/>
      </c>
      <c r="W14" s="151" t="str">
        <f>+IFERROR(IF(COUNT(V14),ROUND(SUM(V14)/SUM(L14)*100,2),""),0)</f>
        <v/>
      </c>
      <c r="X14" s="167" t="str">
        <f>+IF(COUNT(IndHUF!W24),IndHUF!W24,"")</f>
        <v/>
      </c>
      <c r="Y14" s="112" t="str">
        <f>+IFERROR(IF(COUNT(X14),ROUND(SUM(X14)/SUM(L14)*100,2),""),0)</f>
        <v/>
      </c>
      <c r="Z14" s="269">
        <f>+IF(COUNT(IndHUF!Y24),IndHUF!Y24,"")</f>
        <v>1201500</v>
      </c>
      <c r="AA14" s="471"/>
      <c r="AB14" s="472"/>
      <c r="AC14" s="473"/>
      <c r="AH14" t="s">
        <v>192</v>
      </c>
      <c r="AR14" t="s">
        <v>166</v>
      </c>
      <c r="AX14" t="s">
        <v>192</v>
      </c>
      <c r="AZ14" t="s">
        <v>329</v>
      </c>
      <c r="BF14" t="s">
        <v>282</v>
      </c>
    </row>
    <row r="15" spans="5:58" ht="20.100000000000001" customHeight="1">
      <c r="E15" s="88" t="s">
        <v>28</v>
      </c>
      <c r="F15" s="183" t="s">
        <v>29</v>
      </c>
      <c r="G15" s="180"/>
      <c r="H15" s="156" t="str">
        <f>IFERROR(IF(COUNT(CGAndSG!$AD$13),IF(CGAndSG!$AD$13=0,"0",CGAndSG!$AD$13),""),"")</f>
        <v/>
      </c>
      <c r="I15" s="269" t="str">
        <f>IFERROR(IF(COUNT(CGAndSG!H16),(CGAndSG!H16),""),"")</f>
        <v/>
      </c>
      <c r="J15" s="269" t="str">
        <f>IFERROR(IF(COUNT(CGAndSG!I16),(CGAndSG!I16),""),"")</f>
        <v/>
      </c>
      <c r="K15" s="111" t="str">
        <f>IFERROR(IF(COUNT(CGAndSG!J16),(CGAndSG!J16),""),"")</f>
        <v/>
      </c>
      <c r="L15" s="111" t="str">
        <f>IFERROR(IF(COUNT(CGAndSG!K16),(CGAndSG!K16),""),"")</f>
        <v/>
      </c>
      <c r="M15" s="141" t="str">
        <f>+IFERROR(IF(COUNT(L15),ROUND(L15/'Shareholding Pattern'!$L$78*100,2),""),0)</f>
        <v/>
      </c>
      <c r="N15" s="155" t="str">
        <f>IFERROR(IF(COUNT(CGAndSG!M16),(CGAndSG!M16),""),"")</f>
        <v/>
      </c>
      <c r="O15" s="155" t="str">
        <f>IFERROR(IF(COUNT(CGAndSG!N16),(CGAndSG!N16),""),"")</f>
        <v/>
      </c>
      <c r="P15" s="269" t="str">
        <f>IFERROR(IF(COUNT(CGAndSG!O16),(CGAndSG!O16),""),"")</f>
        <v/>
      </c>
      <c r="Q15" s="141" t="str">
        <f>IFERROR(IF(COUNT(CGAndSG!P16),(CGAndSG!P16),""),0)</f>
        <v/>
      </c>
      <c r="R15" s="269" t="str">
        <f>IFERROR(IF(COUNT(CGAndSG!Q16),(CGAndSG!Q16),""),"")</f>
        <v/>
      </c>
      <c r="S15" s="269" t="str">
        <f>IFERROR(IF(COUNT(CGAndSG!R16),(CGAndSG!R16),""),"")</f>
        <v/>
      </c>
      <c r="T15" s="269" t="str">
        <f>IFERROR(IF(COUNT(CGAndSG!S16),(CGAndSG!S16),""),"")</f>
        <v/>
      </c>
      <c r="U15" s="112" t="str">
        <f>+IFERROR(IF(COUNT(L15,T15),ROUND(SUM(L15,T15)/SUM('Shareholding Pattern'!$L$78,'Shareholding Pattern'!$T$78)*100,2),""),0)</f>
        <v/>
      </c>
      <c r="V15" s="167" t="str">
        <f>IFERROR(IF(COUNT(CGAndSG!U16),(CGAndSG!U16),""),"")</f>
        <v/>
      </c>
      <c r="W15" s="151" t="str">
        <f t="shared" ref="W15:W17" si="0">+IFERROR(IF(COUNT(V15),ROUND(SUM(V15)/SUM(L15)*100,2),""),0)</f>
        <v/>
      </c>
      <c r="X15" s="167" t="str">
        <f>IFERROR(IF(COUNT(CGAndSG!W16),(CGAndSG!W16),""),"")</f>
        <v/>
      </c>
      <c r="Y15" s="112" t="str">
        <f t="shared" ref="Y15:Y17" si="1">+IFERROR(IF(COUNT(X15),ROUND(SUM(X15)/SUM(L15)*100,2),""),0)</f>
        <v/>
      </c>
      <c r="Z15" s="269" t="str">
        <f>IFERROR(IF(COUNT(CGAndSG!Y16),(CGAndSG!Y16),""),"")</f>
        <v/>
      </c>
      <c r="AA15" s="474"/>
      <c r="AB15" s="475"/>
      <c r="AC15" s="476"/>
      <c r="AH15" t="s">
        <v>193</v>
      </c>
      <c r="AR15" t="s">
        <v>167</v>
      </c>
      <c r="AX15" t="s">
        <v>193</v>
      </c>
      <c r="AZ15" t="s">
        <v>330</v>
      </c>
      <c r="BF15" t="s">
        <v>284</v>
      </c>
    </row>
    <row r="16" spans="5:58" ht="20.100000000000001" customHeight="1">
      <c r="E16" s="87" t="s">
        <v>30</v>
      </c>
      <c r="F16" s="183" t="s">
        <v>31</v>
      </c>
      <c r="H16" s="157" t="str">
        <f>IFERROR(IF(COUNT(Banks!$AD$13),IF(Banks!$AD$13=0,"0",Banks!$AD$13),""),"")</f>
        <v/>
      </c>
      <c r="I16" s="269" t="str">
        <f>IFERROR(IF(COUNT(Banks!H16),(Banks!H16),""),"")</f>
        <v/>
      </c>
      <c r="J16" s="269" t="str">
        <f>IFERROR(IF(COUNT(Banks!I16),(Banks!I16),""),"")</f>
        <v/>
      </c>
      <c r="K16" s="90" t="str">
        <f>IFERROR(IF(COUNT(Banks!J16),(Banks!J16),""),"")</f>
        <v/>
      </c>
      <c r="L16" s="111" t="str">
        <f>IFERROR(IF(COUNT(Banks!K16),(Banks!K16),""),"")</f>
        <v/>
      </c>
      <c r="M16" s="141" t="str">
        <f>+IFERROR(IF(COUNT(L16),ROUND(L16/'Shareholding Pattern'!$L$78*100,2),""),0)</f>
        <v/>
      </c>
      <c r="N16" s="155" t="str">
        <f>IFERROR(IF(COUNT(Banks!M16),(Banks!M16),""),"")</f>
        <v/>
      </c>
      <c r="O16" s="155" t="str">
        <f>IFERROR(IF(COUNT(Banks!N16),(Banks!N16),""),"")</f>
        <v/>
      </c>
      <c r="P16" s="269" t="str">
        <f>IFERROR(IF(COUNT(Banks!O16),(Banks!O16),""),"")</f>
        <v/>
      </c>
      <c r="Q16" s="141" t="str">
        <f>IFERROR(IF(COUNT(Banks!P16),(Banks!P16),""),0)</f>
        <v/>
      </c>
      <c r="R16" s="269" t="str">
        <f>IFERROR(IF(COUNT(Banks!Q16),(Banks!Q16),""),"")</f>
        <v/>
      </c>
      <c r="S16" s="269" t="str">
        <f>IFERROR(IF(COUNT(Banks!R16),(Banks!R16),""),"")</f>
        <v/>
      </c>
      <c r="T16" s="269" t="str">
        <f>IFERROR(IF(COUNT(Banks!S16),(Banks!S16),""),"")</f>
        <v/>
      </c>
      <c r="U16" s="112" t="str">
        <f>+IFERROR(IF(COUNT(L16,T16),ROUND(SUM(L16,T16)/SUM('Shareholding Pattern'!$L$78,'Shareholding Pattern'!$T$78)*100,2),""),0)</f>
        <v/>
      </c>
      <c r="V16" s="167" t="str">
        <f>IFERROR(IF(COUNT(Banks!U16),(Banks!U16),""),"")</f>
        <v/>
      </c>
      <c r="W16" s="151" t="str">
        <f t="shared" si="0"/>
        <v/>
      </c>
      <c r="X16" s="167" t="str">
        <f>IFERROR(IF(COUNT(Banks!W16),(Banks!W16),""),"")</f>
        <v/>
      </c>
      <c r="Y16" s="112" t="str">
        <f t="shared" si="1"/>
        <v/>
      </c>
      <c r="Z16" s="269" t="str">
        <f>IFERROR(IF(COUNT(Banks!Y16),(Banks!Y16),""),"")</f>
        <v/>
      </c>
      <c r="AA16" s="474"/>
      <c r="AB16" s="475"/>
      <c r="AC16" s="476"/>
      <c r="AH16" t="s">
        <v>285</v>
      </c>
      <c r="AR16" t="s">
        <v>168</v>
      </c>
      <c r="AX16" t="s">
        <v>285</v>
      </c>
      <c r="AZ16" t="s">
        <v>199</v>
      </c>
      <c r="BF16" t="s">
        <v>305</v>
      </c>
    </row>
    <row r="17" spans="5:58" ht="20.100000000000001" customHeight="1">
      <c r="E17" s="91" t="s">
        <v>32</v>
      </c>
      <c r="F17" s="184" t="s">
        <v>33</v>
      </c>
      <c r="H17" s="157" t="str">
        <f>IFERROR(IF(COUNT(OtherIND!$AG$13),IF(OtherIND!$AG$13=0,"0",OtherIND!$AG$13),""),"")</f>
        <v/>
      </c>
      <c r="I17" s="270" t="str">
        <f>IFERROR(IF(COUNT(OtherIND!J16),(OtherIND!J16),""),"")</f>
        <v/>
      </c>
      <c r="J17" s="270" t="str">
        <f>IFERROR(IF(COUNT(OtherIND!K16),(OtherIND!K16),""),"")</f>
        <v/>
      </c>
      <c r="K17" s="113" t="str">
        <f>IFERROR(IF(COUNT(OtherIND!L16),(OtherIND!L16),""),"")</f>
        <v/>
      </c>
      <c r="L17" s="113" t="str">
        <f>IFERROR(IF(COUNT(OtherIND!M16),(OtherIND!M16),""),"")</f>
        <v/>
      </c>
      <c r="M17" s="171" t="str">
        <f>+IFERROR(IF(COUNT(L17),ROUND(L17/'Shareholding Pattern'!$L$78*100,2),""),0)</f>
        <v/>
      </c>
      <c r="N17" s="155" t="str">
        <f>IFERROR(IF(COUNT(OtherIND!O16),(OtherIND!O16),""),"")</f>
        <v/>
      </c>
      <c r="O17" s="155" t="str">
        <f>IFERROR(IF(COUNT(OtherIND!P16),(OtherIND!P16),""),"")</f>
        <v/>
      </c>
      <c r="P17" s="270" t="str">
        <f>IFERROR(IF(COUNT(OtherIND!Q16),(OtherIND!Q16),""),"")</f>
        <v/>
      </c>
      <c r="Q17" s="171" t="str">
        <f>IFERROR(IF(COUNT(OtherIND!R16),(OtherIND!R16),""),0)</f>
        <v/>
      </c>
      <c r="R17" s="270" t="str">
        <f>IFERROR(IF(COUNT(OtherIND!S16),(OtherIND!S16),""),"")</f>
        <v/>
      </c>
      <c r="S17" s="270" t="str">
        <f>IFERROR(IF(COUNT(OtherIND!T16),(OtherIND!T16),""),"")</f>
        <v/>
      </c>
      <c r="T17" s="270" t="str">
        <f>IFERROR(IF(COUNT(OtherIND!U16),(OtherIND!U16),""),"")</f>
        <v/>
      </c>
      <c r="U17" s="114" t="str">
        <f>+IFERROR(IF(COUNT(L17,T17),ROUND(SUM(L17,T17)/SUM('Shareholding Pattern'!$L$78,'Shareholding Pattern'!$T$78)*100,2),""),0)</f>
        <v/>
      </c>
      <c r="V17" s="167" t="str">
        <f>IFERROR(IF(COUNT(OtherIND!W16),(OtherIND!W16),""),"")</f>
        <v/>
      </c>
      <c r="W17" s="175" t="str">
        <f t="shared" si="0"/>
        <v/>
      </c>
      <c r="X17" s="167" t="str">
        <f>IFERROR(IF(COUNT(OtherIND!Y16),(OtherIND!Y16),""),"")</f>
        <v/>
      </c>
      <c r="Y17" s="114" t="str">
        <f t="shared" si="1"/>
        <v/>
      </c>
      <c r="Z17" s="270" t="str">
        <f>IFERROR(IF(COUNT(OtherIND!AA16),(OtherIND!AA16),""),"")</f>
        <v/>
      </c>
      <c r="AA17" s="474"/>
      <c r="AB17" s="475"/>
      <c r="AC17" s="476"/>
      <c r="AH17" t="s">
        <v>286</v>
      </c>
      <c r="AR17" t="s">
        <v>169</v>
      </c>
      <c r="AX17" t="s">
        <v>286</v>
      </c>
      <c r="AZ17" t="s">
        <v>332</v>
      </c>
      <c r="BF17" t="s">
        <v>315</v>
      </c>
    </row>
    <row r="18" spans="5:58" ht="20.100000000000001" customHeight="1">
      <c r="E18" s="492" t="s">
        <v>35</v>
      </c>
      <c r="F18" s="492"/>
      <c r="G18" s="492"/>
      <c r="H18" s="52">
        <f>+IFERROR(IF(COUNT(H14:H17),ROUND(SUM(H14:H17),0),""),"")</f>
        <v>7</v>
      </c>
      <c r="I18" s="52">
        <f t="shared" ref="I18:Z18" si="2">+IFERROR(IF(COUNT(I14:I17),ROUND(SUM(I14:I17),0),""),"")</f>
        <v>1201500</v>
      </c>
      <c r="J18" s="52" t="str">
        <f t="shared" si="2"/>
        <v/>
      </c>
      <c r="K18" s="4" t="str">
        <f t="shared" si="2"/>
        <v/>
      </c>
      <c r="L18" s="52">
        <f t="shared" si="2"/>
        <v>1201500</v>
      </c>
      <c r="M18" s="143">
        <f>+IFERROR(IF(COUNT(L18),ROUND(L18/'Shareholding Pattern'!$L$78*100,2),""),0)</f>
        <v>57.54</v>
      </c>
      <c r="N18" s="119">
        <f t="shared" si="2"/>
        <v>1201500</v>
      </c>
      <c r="O18" s="119" t="str">
        <f t="shared" si="2"/>
        <v/>
      </c>
      <c r="P18" s="52">
        <f t="shared" si="2"/>
        <v>1201500</v>
      </c>
      <c r="Q18" s="148">
        <f>IFERROR(IF(COUNT(P18),ROUND(P18/$P$79*100,2),""),0)</f>
        <v>57.54</v>
      </c>
      <c r="R18" s="52" t="str">
        <f t="shared" si="2"/>
        <v/>
      </c>
      <c r="S18" s="52" t="str">
        <f t="shared" si="2"/>
        <v/>
      </c>
      <c r="T18" s="52" t="str">
        <f t="shared" si="2"/>
        <v/>
      </c>
      <c r="U18" s="115">
        <f>+IFERROR(IF(COUNT(L18,T18),ROUND(SUM(L18,T18)/SUM('Shareholding Pattern'!$L$78,'Shareholding Pattern'!$T$78)*100,2),""),0)</f>
        <v>57.54</v>
      </c>
      <c r="V18" s="52" t="str">
        <f t="shared" si="2"/>
        <v/>
      </c>
      <c r="W18" s="152" t="str">
        <f>+IFERROR(IF(COUNT(V18),ROUND(SUM(V18)/SUM(L18)*100,2),""),0)</f>
        <v/>
      </c>
      <c r="X18" s="52" t="str">
        <f t="shared" si="2"/>
        <v/>
      </c>
      <c r="Y18" s="116" t="str">
        <f>+IFERROR(IF(COUNT(X18),ROUND(SUM(X18)/SUM(L18)*100,2),""),0)</f>
        <v/>
      </c>
      <c r="Z18" s="52">
        <f t="shared" si="2"/>
        <v>1201500</v>
      </c>
      <c r="AA18" s="477"/>
      <c r="AB18" s="478"/>
      <c r="AC18" s="479"/>
      <c r="AR18" t="s">
        <v>170</v>
      </c>
      <c r="AX18" t="s">
        <v>287</v>
      </c>
      <c r="AZ18" t="s">
        <v>200</v>
      </c>
      <c r="BF18" t="s">
        <v>306</v>
      </c>
    </row>
    <row r="19" spans="5:58" ht="20.100000000000001" customHeight="1">
      <c r="E19" s="92" t="s">
        <v>36</v>
      </c>
      <c r="F19" s="32" t="s">
        <v>37</v>
      </c>
      <c r="G19" s="33"/>
      <c r="H19" s="124"/>
      <c r="I19" s="124"/>
      <c r="J19" s="124"/>
      <c r="K19" s="33"/>
      <c r="L19" s="33"/>
      <c r="M19" s="103"/>
      <c r="N19" s="120"/>
      <c r="O19" s="120"/>
      <c r="P19" s="124"/>
      <c r="Q19" s="103"/>
      <c r="R19" s="124"/>
      <c r="S19" s="124"/>
      <c r="T19" s="124"/>
      <c r="U19" s="33"/>
      <c r="V19" s="120"/>
      <c r="W19" s="33"/>
      <c r="X19" s="124"/>
      <c r="Y19" s="33"/>
      <c r="Z19" s="279"/>
      <c r="AA19" s="477"/>
      <c r="AB19" s="478"/>
      <c r="AC19" s="479"/>
      <c r="AX19" t="s">
        <v>39</v>
      </c>
      <c r="AZ19" t="s">
        <v>201</v>
      </c>
      <c r="BF19" t="s">
        <v>307</v>
      </c>
    </row>
    <row r="20" spans="5:58" ht="34.5" customHeight="1">
      <c r="E20" s="88" t="s">
        <v>26</v>
      </c>
      <c r="F20" s="187" t="s">
        <v>38</v>
      </c>
      <c r="H20" s="156" t="str">
        <f>IFERROR(IF(COUNT(Individuals!$AD$13),IF(Individuals!$AD$13=0,"0",Individuals!$AD$13),""),"")</f>
        <v/>
      </c>
      <c r="I20" s="156" t="str">
        <f>IFERROR(IF(COUNT(Individuals!H16),(Individuals!H16),""),"")</f>
        <v/>
      </c>
      <c r="J20" s="156" t="str">
        <f>IFERROR(IF(COUNT(Individuals!I16),(Individuals!I16),""),"")</f>
        <v/>
      </c>
      <c r="K20" s="93" t="str">
        <f>IFERROR(IF(COUNT(Individuals!J16),(Individuals!J16),""),"")</f>
        <v/>
      </c>
      <c r="L20" s="156" t="str">
        <f>IFERROR(IF(COUNT(Individuals!K16),(Individuals!K16),""),"")</f>
        <v/>
      </c>
      <c r="M20" s="142" t="str">
        <f>+IFERROR(IF(COUNT(L20),ROUND(L20/'Shareholding Pattern'!$L$78*100,2),""),0)</f>
        <v/>
      </c>
      <c r="N20" s="155" t="str">
        <f>IFERROR(IF(COUNT(Individuals!M16),(Individuals!M16),""),"")</f>
        <v/>
      </c>
      <c r="O20" s="155" t="str">
        <f>IFERROR(IF(COUNT(Individuals!N16),(Individuals!N16),""),"")</f>
        <v/>
      </c>
      <c r="P20" s="156" t="str">
        <f>IFERROR(IF(COUNT(Individuals!O16),(Individuals!O16),""),"")</f>
        <v/>
      </c>
      <c r="Q20" s="150" t="str">
        <f>IFERROR(IF(COUNT(Individuals!P16),(Individuals!P16),""),0)</f>
        <v/>
      </c>
      <c r="R20" s="156" t="str">
        <f>IFERROR(IF(COUNT(Individuals!Q16),(Individuals!Q16),""),"")</f>
        <v/>
      </c>
      <c r="S20" s="156" t="str">
        <f>IFERROR(IF(COUNT(Individuals!R16),(Individuals!R16),""),"")</f>
        <v/>
      </c>
      <c r="T20" s="156" t="str">
        <f>IFERROR(IF(COUNT(Individuals!S16),(Individuals!S16),""),"")</f>
        <v/>
      </c>
      <c r="U20" s="117" t="str">
        <f>+IFERROR(IF(COUNT(L20,T20),ROUND(SUM(L20,T20)/SUM('Shareholding Pattern'!$L$78,'Shareholding Pattern'!$T$78)*100,2),""),0)</f>
        <v/>
      </c>
      <c r="V20" s="167" t="str">
        <f>IFERROR(IF(COUNT(Individuals!U16),(Individuals!U16),""),"")</f>
        <v/>
      </c>
      <c r="W20" s="199" t="str">
        <f t="shared" ref="W20:W25" si="3">+IFERROR(IF(COUNT(V20),ROUND(SUM(V20)/SUM(L20)*100,2),""),0)</f>
        <v/>
      </c>
      <c r="X20" s="167" t="str">
        <f>IFERROR(IF(COUNT(Individuals!W16),(Individuals!W16),""),"")</f>
        <v/>
      </c>
      <c r="Y20" s="117" t="str">
        <f t="shared" ref="Y20:Y26" si="4">+IFERROR(IF(COUNT(X20),ROUND(SUM(X20)/SUM(L20)*100,2),""),0)</f>
        <v/>
      </c>
      <c r="Z20" s="156" t="str">
        <f>IFERROR(IF(COUNT(Individuals!Y16),(Individuals!Y16),""),"")</f>
        <v/>
      </c>
      <c r="AA20" s="474"/>
      <c r="AB20" s="475"/>
      <c r="AC20" s="476"/>
      <c r="AH20" t="s">
        <v>287</v>
      </c>
      <c r="AR20" t="s">
        <v>171</v>
      </c>
      <c r="AX20" t="s">
        <v>40</v>
      </c>
      <c r="AZ20" t="s">
        <v>203</v>
      </c>
      <c r="BF20" t="s">
        <v>317</v>
      </c>
    </row>
    <row r="21" spans="5:58" ht="20.100000000000001" customHeight="1">
      <c r="E21" s="88" t="s">
        <v>28</v>
      </c>
      <c r="F21" s="188" t="s">
        <v>39</v>
      </c>
      <c r="H21" s="157" t="str">
        <f>IFERROR(IF(COUNT(Government!$AD$13),IF(Government!$AD$13=0,"0",Government!$AD$13),""),"")</f>
        <v/>
      </c>
      <c r="I21" s="157" t="str">
        <f>IFERROR(IF(COUNT(Government!H16),(Government!H16),""),"")</f>
        <v/>
      </c>
      <c r="J21" s="157" t="str">
        <f>IFERROR(IF(COUNT(Government!I16),(Government!I16),""),"")</f>
        <v/>
      </c>
      <c r="K21" s="89" t="str">
        <f>IFERROR(IF(COUNT(Government!J16),(Government!J16),""),"")</f>
        <v/>
      </c>
      <c r="L21" s="157" t="str">
        <f>IFERROR(IF(COUNT(Government!K16),(Government!K16),""),"")</f>
        <v/>
      </c>
      <c r="M21" s="141" t="str">
        <f>+IFERROR(IF(COUNT(L21),ROUND(L21/'Shareholding Pattern'!$L$78*100,2),""),0)</f>
        <v/>
      </c>
      <c r="N21" s="155" t="str">
        <f>IFERROR(IF(COUNT(Government!M16),(Government!M16),""),"")</f>
        <v/>
      </c>
      <c r="O21" s="155" t="str">
        <f>IFERROR(IF(COUNT(Government!N16),(Government!N16),""),"")</f>
        <v/>
      </c>
      <c r="P21" s="157" t="str">
        <f>IFERROR(IF(COUNT(Government!O16),(Government!O16),""),"")</f>
        <v/>
      </c>
      <c r="Q21" s="147" t="str">
        <f>IFERROR(IF(COUNT(Government!P16),(Government!P16),""),0)</f>
        <v/>
      </c>
      <c r="R21" s="157" t="str">
        <f>IFERROR(IF(COUNT(Government!Q16),(Government!Q16),""),"")</f>
        <v/>
      </c>
      <c r="S21" s="157" t="str">
        <f>IFERROR(IF(COUNT(Government!R16),(Government!R16),""),"")</f>
        <v/>
      </c>
      <c r="T21" s="157" t="str">
        <f>IFERROR(IF(COUNT(Government!S16),(Government!S16),""),"")</f>
        <v/>
      </c>
      <c r="U21" s="112" t="str">
        <f>+IFERROR(IF(COUNT(L21,T21),ROUND(SUM(L21,T21)/SUM('Shareholding Pattern'!$L$78,'Shareholding Pattern'!$T$78)*100,2),""),0)</f>
        <v/>
      </c>
      <c r="V21" s="167" t="str">
        <f>IFERROR(IF(COUNT(Government!U16),(Government!U16),""),"")</f>
        <v/>
      </c>
      <c r="W21" s="151" t="str">
        <f t="shared" si="3"/>
        <v/>
      </c>
      <c r="X21" s="167" t="str">
        <f>IFERROR(IF(COUNT(Government!W16),(Government!W16),""),"")</f>
        <v/>
      </c>
      <c r="Y21" s="112" t="str">
        <f t="shared" si="4"/>
        <v/>
      </c>
      <c r="Z21" s="157" t="str">
        <f>IFERROR(IF(COUNT(Government!Y16),(Government!Y16),""),"")</f>
        <v/>
      </c>
      <c r="AA21" s="474"/>
      <c r="AB21" s="475"/>
      <c r="AC21" s="476"/>
      <c r="AH21" t="s">
        <v>39</v>
      </c>
      <c r="AR21" t="s">
        <v>172</v>
      </c>
      <c r="AX21" t="s">
        <v>288</v>
      </c>
      <c r="AZ21" t="s">
        <v>202</v>
      </c>
      <c r="BF21" t="s">
        <v>308</v>
      </c>
    </row>
    <row r="22" spans="5:58" ht="20.100000000000001" customHeight="1">
      <c r="E22" s="88" t="s">
        <v>30</v>
      </c>
      <c r="F22" s="188" t="s">
        <v>40</v>
      </c>
      <c r="H22" s="157" t="str">
        <f>IFERROR(IF(COUNT(Institutions!$AD$13),IF(Institutions!$AD$13=0,"0",Institutions!$AD$13),""),"")</f>
        <v/>
      </c>
      <c r="I22" s="157" t="str">
        <f>IFERROR(IF(COUNT(Institutions!H16),(Institutions!H16),""),"")</f>
        <v/>
      </c>
      <c r="J22" s="157" t="str">
        <f>IFERROR(IF(COUNT(Institutions!I16),(Institutions!I16),""),"")</f>
        <v/>
      </c>
      <c r="K22" s="89" t="str">
        <f>IFERROR(IF(COUNT(Institutions!J16),(Institutions!J16),""),"")</f>
        <v/>
      </c>
      <c r="L22" s="157" t="str">
        <f>IFERROR(IF(COUNT(Institutions!K16),(Institutions!K16),""),"")</f>
        <v/>
      </c>
      <c r="M22" s="141" t="str">
        <f>+IFERROR(IF(COUNT(L22),ROUND(L22/'Shareholding Pattern'!$L$78*100,2),""),0)</f>
        <v/>
      </c>
      <c r="N22" s="155" t="str">
        <f>IFERROR(IF(COUNT(Institutions!M16),(Institutions!M16),""),"")</f>
        <v/>
      </c>
      <c r="O22" s="155" t="str">
        <f>IFERROR(IF(COUNT(Institutions!N16),(Institutions!N16),""),"")</f>
        <v/>
      </c>
      <c r="P22" s="157" t="str">
        <f>IFERROR(IF(COUNT(Institutions!O16),(Institutions!O16),""),"")</f>
        <v/>
      </c>
      <c r="Q22" s="147" t="str">
        <f>IFERROR(IF(COUNT(Institutions!P16),(Institutions!P16),""),0)</f>
        <v/>
      </c>
      <c r="R22" s="157" t="str">
        <f>IFERROR(IF(COUNT(Institutions!Q16),(Institutions!Q16),""),"")</f>
        <v/>
      </c>
      <c r="S22" s="157" t="str">
        <f>IFERROR(IF(COUNT(Institutions!R16),(Institutions!R16),""),"")</f>
        <v/>
      </c>
      <c r="T22" s="157" t="str">
        <f>IFERROR(IF(COUNT(Institutions!S16),(Institutions!S16),""),"")</f>
        <v/>
      </c>
      <c r="U22" s="112" t="str">
        <f>+IFERROR(IF(COUNT(L22,T22),ROUND(SUM(L22,T22)/SUM('Shareholding Pattern'!$L$78,'Shareholding Pattern'!$T$78)*100,2),""),0)</f>
        <v/>
      </c>
      <c r="V22" s="167" t="str">
        <f>IFERROR(IF(COUNT(Institutions!U16),(Institutions!U16),""),"")</f>
        <v/>
      </c>
      <c r="W22" s="151" t="str">
        <f t="shared" si="3"/>
        <v/>
      </c>
      <c r="X22" s="167" t="str">
        <f>IFERROR(IF(COUNT(Institutions!W16),(Institutions!W16),""),"")</f>
        <v/>
      </c>
      <c r="Y22" s="112" t="str">
        <f t="shared" si="4"/>
        <v/>
      </c>
      <c r="Z22" s="157" t="str">
        <f>IFERROR(IF(COUNT(Institutions!Y16),(Institutions!Y16),""),"")</f>
        <v/>
      </c>
      <c r="AA22" s="474"/>
      <c r="AB22" s="475"/>
      <c r="AC22" s="476"/>
      <c r="AH22" t="s">
        <v>40</v>
      </c>
      <c r="AR22" t="s">
        <v>174</v>
      </c>
      <c r="AX22" t="s">
        <v>289</v>
      </c>
      <c r="AZ22" t="s">
        <v>204</v>
      </c>
      <c r="BF22" t="s">
        <v>318</v>
      </c>
    </row>
    <row r="23" spans="5:58" ht="20.100000000000001" customHeight="1">
      <c r="E23" s="88" t="s">
        <v>32</v>
      </c>
      <c r="F23" s="188" t="s">
        <v>41</v>
      </c>
      <c r="H23" s="157" t="str">
        <f>IFERROR(IF(COUNT(FPIPromoter!$AD$13),IF(FPIPromoter!$AD$13=0,"0",FPIPromoter!$AD$13),""),"")</f>
        <v/>
      </c>
      <c r="I23" s="157" t="str">
        <f>IFERROR(IF(COUNT(FPIPromoter!H16),(FPIPromoter!H16),""),"")</f>
        <v/>
      </c>
      <c r="J23" s="157" t="str">
        <f>IFERROR(IF(COUNT(FPIPromoter!I16),(FPIPromoter!I16),""),"")</f>
        <v/>
      </c>
      <c r="K23" s="89" t="str">
        <f>IFERROR(IF(COUNT(FPIPromoter!J16),(FPIPromoter!J16),""),"")</f>
        <v/>
      </c>
      <c r="L23" s="157" t="str">
        <f>IFERROR(IF(COUNT(FPIPromoter!K16),(FPIPromoter!K16),""),"")</f>
        <v/>
      </c>
      <c r="M23" s="141" t="str">
        <f>+IFERROR(IF(COUNT(L23),ROUND(L23/'Shareholding Pattern'!$L$78*100,2),""),0)</f>
        <v/>
      </c>
      <c r="N23" s="155" t="str">
        <f>IFERROR(IF(COUNT(FPIPromoter!M16),(FPIPromoter!M16),""),"")</f>
        <v/>
      </c>
      <c r="O23" s="155" t="str">
        <f>IFERROR(IF(COUNT(FPIPromoter!N16),(FPIPromoter!N16),""),"")</f>
        <v/>
      </c>
      <c r="P23" s="157" t="str">
        <f>IFERROR(IF(COUNT(FPIPromoter!O16),(FPIPromoter!O16),""),"")</f>
        <v/>
      </c>
      <c r="Q23" s="147" t="str">
        <f>IFERROR(IF(COUNT(FPIPromoter!P16),(FPIPromoter!P16),""),0)</f>
        <v/>
      </c>
      <c r="R23" s="157" t="str">
        <f>IFERROR(IF(COUNT(FPIPromoter!Q16),(FPIPromoter!Q16),""),"")</f>
        <v/>
      </c>
      <c r="S23" s="157" t="str">
        <f>IFERROR(IF(COUNT(FPIPromoter!R16),(FPIPromoter!R16),""),"")</f>
        <v/>
      </c>
      <c r="T23" s="157" t="str">
        <f>IFERROR(IF(COUNT(FPIPromoter!S16),(FPIPromoter!S16),""),"")</f>
        <v/>
      </c>
      <c r="U23" s="112" t="str">
        <f>+IFERROR(IF(COUNT(L23,T23),ROUND(SUM(L23,T23)/SUM('Shareholding Pattern'!$L$78,'Shareholding Pattern'!$T$78)*100,2),""),0)</f>
        <v/>
      </c>
      <c r="V23" s="167" t="str">
        <f>IFERROR(IF(COUNT(FPIPromoter!U16),(FPIPromoter!U16),""),"")</f>
        <v/>
      </c>
      <c r="W23" s="151" t="str">
        <f t="shared" si="3"/>
        <v/>
      </c>
      <c r="X23" s="167" t="str">
        <f>IFERROR(IF(COUNT(FPIPromoter!W16),(FPIPromoter!W16),""),"")</f>
        <v/>
      </c>
      <c r="Y23" s="112" t="str">
        <f t="shared" si="4"/>
        <v/>
      </c>
      <c r="Z23" s="157" t="str">
        <f>IFERROR(IF(COUNT(FPIPromoter!Y16),(FPIPromoter!Y16),""),"")</f>
        <v/>
      </c>
      <c r="AA23" s="474"/>
      <c r="AB23" s="475"/>
      <c r="AC23" s="476"/>
      <c r="AH23" t="s">
        <v>288</v>
      </c>
      <c r="AR23" t="s">
        <v>173</v>
      </c>
    </row>
    <row r="24" spans="5:58" ht="20.100000000000001" customHeight="1">
      <c r="E24" s="94" t="s">
        <v>42</v>
      </c>
      <c r="F24" s="190" t="s">
        <v>33</v>
      </c>
      <c r="H24" s="172" t="str">
        <f>IFERROR(IF(COUNT(OtherForeign!$AG$13),IF(OtherForeign!$AG$13=0,"0",OtherForeign!$AG$13),""),"")</f>
        <v/>
      </c>
      <c r="I24" s="172" t="str">
        <f>IFERROR(IF(COUNT(OtherForeign!J16),(OtherForeign!J16),""),"")</f>
        <v/>
      </c>
      <c r="J24" s="172" t="str">
        <f>IFERROR(IF(COUNT(OtherForeign!K16),(OtherForeign!K16),""),"")</f>
        <v/>
      </c>
      <c r="K24" s="95" t="str">
        <f>IFERROR(IF(COUNT(OtherForeign!L16),(OtherForeign!L16),""),"")</f>
        <v/>
      </c>
      <c r="L24" s="172" t="str">
        <f>IFERROR(IF(COUNT(OtherForeign!M16),(OtherForeign!M16),""),"")</f>
        <v/>
      </c>
      <c r="M24" s="171" t="str">
        <f>+IFERROR(IF(COUNT(L24),ROUND(L24/'Shareholding Pattern'!$L$78*100,2),""),0)</f>
        <v/>
      </c>
      <c r="N24" s="155" t="str">
        <f>IFERROR(IF(COUNT(OtherForeign!O16),(OtherForeign!O16),""),"")</f>
        <v/>
      </c>
      <c r="O24" s="155" t="str">
        <f>IFERROR(IF(COUNT(OtherForeign!P16),(OtherForeign!P16),""),"")</f>
        <v/>
      </c>
      <c r="P24" s="172" t="str">
        <f>IFERROR(IF(COUNT(OtherForeign!Q16),(OtherForeign!Q16),""),"")</f>
        <v/>
      </c>
      <c r="Q24" s="173" t="str">
        <f>IFERROR(IF(COUNT(OtherForeign!R16),(OtherForeign!R16),""),0)</f>
        <v/>
      </c>
      <c r="R24" s="172" t="str">
        <f>IFERROR(IF(COUNT(OtherForeign!S16),(OtherForeign!S16),""),"")</f>
        <v/>
      </c>
      <c r="S24" s="172" t="str">
        <f>IFERROR(IF(COUNT(OtherForeign!T16),(OtherForeign!T16),""),"")</f>
        <v/>
      </c>
      <c r="T24" s="172" t="str">
        <f>IFERROR(IF(COUNT(OtherForeign!U16),(OtherForeign!U16),""),"")</f>
        <v/>
      </c>
      <c r="U24" s="114" t="str">
        <f>+IFERROR(IF(COUNT(L24,T24),ROUND(SUM(L24,T24)/SUM('Shareholding Pattern'!$L$78,'Shareholding Pattern'!$T$78)*100,2),""),0)</f>
        <v/>
      </c>
      <c r="V24" s="167" t="str">
        <f>IFERROR(IF(COUNT(OtherForeign!W16),(OtherForeign!W16),""),"")</f>
        <v/>
      </c>
      <c r="W24" s="175" t="str">
        <f t="shared" si="3"/>
        <v/>
      </c>
      <c r="X24" s="167" t="str">
        <f>IFERROR(IF(COUNT(OtherForeign!Y16),(OtherForeign!Y16),""),"")</f>
        <v/>
      </c>
      <c r="Y24" s="114" t="str">
        <f t="shared" si="4"/>
        <v/>
      </c>
      <c r="Z24" s="172" t="str">
        <f>IFERROR(IF(COUNT(OtherForeign!AA16),(OtherForeign!AA16),""),"")</f>
        <v/>
      </c>
      <c r="AA24" s="474"/>
      <c r="AB24" s="475"/>
      <c r="AC24" s="476"/>
      <c r="AH24" t="s">
        <v>289</v>
      </c>
      <c r="AR24" t="s">
        <v>175</v>
      </c>
    </row>
    <row r="25" spans="5:58" ht="20.100000000000001" customHeight="1">
      <c r="E25" s="492" t="s">
        <v>43</v>
      </c>
      <c r="F25" s="492"/>
      <c r="G25" s="492"/>
      <c r="H25" s="134" t="str">
        <f>+IFERROR(IF(COUNT(H20:H24),ROUND(SUM(H20:H24),0),""),"")</f>
        <v/>
      </c>
      <c r="I25" s="134" t="str">
        <f t="shared" ref="I25:Z25" si="5">+IFERROR(IF(COUNT(I20:I24),ROUND(SUM(I20:I24),0),""),"")</f>
        <v/>
      </c>
      <c r="J25" s="134" t="str">
        <f t="shared" si="5"/>
        <v/>
      </c>
      <c r="K25" s="132" t="str">
        <f t="shared" si="5"/>
        <v/>
      </c>
      <c r="L25" s="134" t="str">
        <f t="shared" si="5"/>
        <v/>
      </c>
      <c r="M25" s="143" t="str">
        <f>+IFERROR(IF(COUNT(L25),ROUND(L25/'Shareholding Pattern'!$L$78*100,2),""),0)</f>
        <v/>
      </c>
      <c r="N25" s="133" t="str">
        <f t="shared" si="5"/>
        <v/>
      </c>
      <c r="O25" s="133" t="str">
        <f t="shared" si="5"/>
        <v/>
      </c>
      <c r="P25" s="134" t="str">
        <f t="shared" si="5"/>
        <v/>
      </c>
      <c r="Q25" s="148" t="str">
        <f>IFERROR(IF(COUNT(P25),ROUND(P25/$P$79*100,2),""),0)</f>
        <v/>
      </c>
      <c r="R25" s="271" t="str">
        <f t="shared" si="5"/>
        <v/>
      </c>
      <c r="S25" s="271" t="str">
        <f t="shared" si="5"/>
        <v/>
      </c>
      <c r="T25" s="134" t="str">
        <f t="shared" si="5"/>
        <v/>
      </c>
      <c r="U25" s="115" t="str">
        <f>+IFERROR(IF(COUNT(L25,T25),ROUND(SUM(L25,T25)/SUM('Shareholding Pattern'!$L$78,'Shareholding Pattern'!$T$78)*100,2),""),0)</f>
        <v/>
      </c>
      <c r="V25" s="134" t="str">
        <f t="shared" si="5"/>
        <v/>
      </c>
      <c r="W25" s="152" t="str">
        <f t="shared" si="3"/>
        <v/>
      </c>
      <c r="X25" s="52" t="str">
        <f t="shared" si="5"/>
        <v/>
      </c>
      <c r="Y25" s="116" t="str">
        <f t="shared" si="4"/>
        <v/>
      </c>
      <c r="Z25" s="134" t="str">
        <f t="shared" si="5"/>
        <v/>
      </c>
      <c r="AA25" s="477"/>
      <c r="AB25" s="478"/>
      <c r="AC25" s="479"/>
      <c r="AR25" t="s">
        <v>176</v>
      </c>
    </row>
    <row r="26" spans="5:58" ht="36.75" customHeight="1">
      <c r="E26" s="493" t="s">
        <v>88</v>
      </c>
      <c r="F26" s="493"/>
      <c r="G26" s="493"/>
      <c r="H26" s="134">
        <f t="shared" ref="H26:Z26" si="6">+IFERROR(IF(COUNT(H18,H25),ROUND(SUM(H18,H25),0),""),"")</f>
        <v>7</v>
      </c>
      <c r="I26" s="134">
        <f t="shared" si="6"/>
        <v>1201500</v>
      </c>
      <c r="J26" s="134" t="str">
        <f t="shared" si="6"/>
        <v/>
      </c>
      <c r="K26" s="132" t="str">
        <f t="shared" si="6"/>
        <v/>
      </c>
      <c r="L26" s="134">
        <f t="shared" si="6"/>
        <v>1201500</v>
      </c>
      <c r="M26" s="358">
        <f>+IFERROR(IF(COUNT(L26),ROUND(L26/'Shareholding Pattern'!$L$78*100,2),""),0)</f>
        <v>57.54</v>
      </c>
      <c r="N26" s="133">
        <f t="shared" si="6"/>
        <v>1201500</v>
      </c>
      <c r="O26" s="133" t="str">
        <f t="shared" si="6"/>
        <v/>
      </c>
      <c r="P26" s="134">
        <f t="shared" si="6"/>
        <v>1201500</v>
      </c>
      <c r="Q26" s="358">
        <f>IFERROR(IF(COUNT(P26),ROUND(P26/$P$79*100,2),""),0)</f>
        <v>57.54</v>
      </c>
      <c r="R26" s="134" t="str">
        <f t="shared" si="6"/>
        <v/>
      </c>
      <c r="S26" s="134" t="str">
        <f t="shared" si="6"/>
        <v/>
      </c>
      <c r="T26" s="134" t="str">
        <f t="shared" si="6"/>
        <v/>
      </c>
      <c r="U26" s="116">
        <f>+IFERROR(IF(COUNT(L26,T26),ROUND(SUM(L26,T26)/SUM('Shareholding Pattern'!$L$78,'Shareholding Pattern'!$T$78)*100,2),""),0)</f>
        <v>57.54</v>
      </c>
      <c r="V26" s="134" t="str">
        <f t="shared" ref="V26" si="7">+IFERROR(IF(COUNT(V18,V25),ROUND(SUM(V18,V25),0),""),"")</f>
        <v/>
      </c>
      <c r="W26" s="152" t="str">
        <f>+IFERROR(IF(COUNT(V26),ROUND(SUM(V26)/SUM(L26)*100,2),""),0)</f>
        <v/>
      </c>
      <c r="X26" s="134" t="str">
        <f t="shared" si="6"/>
        <v/>
      </c>
      <c r="Y26" s="116" t="str">
        <f t="shared" si="4"/>
        <v/>
      </c>
      <c r="Z26" s="134">
        <f t="shared" si="6"/>
        <v>1201500</v>
      </c>
      <c r="AA26" s="480"/>
      <c r="AB26" s="481"/>
      <c r="AC26" s="482"/>
      <c r="AR26" t="s">
        <v>177</v>
      </c>
    </row>
    <row r="27" spans="5:58" ht="33" customHeight="1">
      <c r="E27" s="131"/>
      <c r="F27" s="185" t="s">
        <v>369</v>
      </c>
      <c r="M27"/>
      <c r="N27"/>
      <c r="O27"/>
      <c r="Q27"/>
      <c r="U27"/>
      <c r="V27"/>
      <c r="W27"/>
      <c r="X27"/>
      <c r="Y27"/>
    </row>
    <row r="28" spans="5:58" ht="31.5" customHeight="1">
      <c r="E28" s="96" t="s">
        <v>44</v>
      </c>
      <c r="F28" s="245" t="s">
        <v>45</v>
      </c>
      <c r="G28" s="246"/>
      <c r="H28" s="283" t="s">
        <v>449</v>
      </c>
      <c r="I28" s="272"/>
      <c r="J28" s="272"/>
      <c r="K28" s="246"/>
      <c r="L28" s="246"/>
      <c r="M28" s="246"/>
      <c r="N28" s="246"/>
      <c r="O28" s="246"/>
      <c r="P28" s="272"/>
      <c r="Q28" s="246"/>
      <c r="R28" s="272"/>
      <c r="S28" s="272"/>
      <c r="T28" s="272"/>
      <c r="U28" s="246"/>
      <c r="V28" s="246"/>
      <c r="W28" s="246"/>
      <c r="X28" s="246"/>
      <c r="Y28" s="246"/>
      <c r="Z28" s="322"/>
      <c r="AA28" s="322"/>
      <c r="AB28" s="322"/>
      <c r="AC28" s="280"/>
    </row>
    <row r="29" spans="5:58" ht="20.100000000000001" customHeight="1">
      <c r="E29" s="86" t="s">
        <v>24</v>
      </c>
      <c r="F29" s="486" t="s">
        <v>652</v>
      </c>
      <c r="G29" s="487"/>
      <c r="H29" s="487"/>
      <c r="I29" s="487"/>
      <c r="J29" s="487"/>
      <c r="K29" s="487"/>
      <c r="L29" s="487"/>
      <c r="M29" s="487"/>
      <c r="N29" s="487"/>
      <c r="O29" s="487"/>
      <c r="P29" s="487"/>
      <c r="Q29" s="487"/>
      <c r="R29" s="487"/>
      <c r="S29" s="487"/>
      <c r="T29" s="487"/>
      <c r="U29" s="487"/>
      <c r="V29" s="487"/>
      <c r="W29" s="487"/>
      <c r="X29" s="487"/>
      <c r="Y29" s="487"/>
      <c r="Z29" s="487"/>
      <c r="AA29" s="487"/>
      <c r="AB29" s="487"/>
      <c r="AC29" s="488"/>
    </row>
    <row r="30" spans="5:58" ht="20.100000000000001" customHeight="1">
      <c r="E30" s="88" t="s">
        <v>26</v>
      </c>
      <c r="F30" s="191" t="s">
        <v>46</v>
      </c>
      <c r="H30" s="229"/>
      <c r="I30" s="229"/>
      <c r="J30" s="229"/>
      <c r="K30" s="110"/>
      <c r="L30" s="359" t="str">
        <f>+IFERROR(IF(COUNT(I30:K30),ROUND(SUM(I30:K30),0),""),"")</f>
        <v/>
      </c>
      <c r="M30" s="141" t="str">
        <f>+IFERROR(IF(COUNT(L30),ROUND(L30/'Shareholding Pattern'!$L$78*100,2),""),"")</f>
        <v/>
      </c>
      <c r="N30" s="244"/>
      <c r="O30" s="110"/>
      <c r="P30" s="157" t="str">
        <f>+IFERROR(IF(COUNT(N30:O30),ROUND(SUM(N30:O30),0),""),"")</f>
        <v/>
      </c>
      <c r="Q30" s="147" t="str">
        <f>+IFERROR(IF(COUNT(P30),ROUND(P30/'Shareholding Pattern'!$P$79*100,2),""),"")</f>
        <v/>
      </c>
      <c r="R30" s="229"/>
      <c r="S30" s="229"/>
      <c r="T30" s="157" t="str">
        <f>+IFERROR(IF(COUNT(R30:S30),ROUND(SUM(R30:S30),0),""),"")</f>
        <v/>
      </c>
      <c r="U30" s="112" t="str">
        <f>+IFERROR(IF(COUNT(L30,T30),ROUND(SUM(L30,T30)/SUM('Shareholding Pattern'!$L$78,'Shareholding Pattern'!$T$78)*100,2),""),"")</f>
        <v/>
      </c>
      <c r="V30" s="110"/>
      <c r="W30" s="151" t="str">
        <f t="shared" ref="W30:W48" si="8">+IFERROR(IF(COUNT(V30),ROUND(SUM(V30)/SUM(L30)*100,2),""),0)</f>
        <v/>
      </c>
      <c r="X30" s="496"/>
      <c r="Y30" s="497"/>
      <c r="Z30" s="229"/>
      <c r="AA30" s="229"/>
      <c r="AB30" s="229"/>
      <c r="AC30" s="229"/>
      <c r="AH30" t="s">
        <v>290</v>
      </c>
      <c r="AR30" t="s">
        <v>271</v>
      </c>
      <c r="AX30" t="s">
        <v>290</v>
      </c>
      <c r="AZ30" t="s">
        <v>205</v>
      </c>
      <c r="BF30" t="s">
        <v>319</v>
      </c>
    </row>
    <row r="31" spans="5:58" ht="20.100000000000001" customHeight="1">
      <c r="E31" s="88" t="s">
        <v>28</v>
      </c>
      <c r="F31" s="188" t="s">
        <v>47</v>
      </c>
      <c r="H31" s="229"/>
      <c r="I31" s="229"/>
      <c r="J31" s="229"/>
      <c r="K31" s="110"/>
      <c r="L31" s="157" t="str">
        <f t="shared" ref="L31:L48" si="9">+IFERROR(IF(COUNT(I31:K31),ROUND(SUM(I31:K31),0),""),"")</f>
        <v/>
      </c>
      <c r="M31" s="141" t="str">
        <f>+IFERROR(IF(COUNT(L31),ROUND(L31/'Shareholding Pattern'!$L$78*100,2),""),"")</f>
        <v/>
      </c>
      <c r="N31" s="244"/>
      <c r="O31" s="110"/>
      <c r="P31" s="157" t="str">
        <f t="shared" ref="P31:P48" si="10">+IFERROR(IF(COUNT(N31:O31),ROUND(SUM(N31:O31),0),""),"")</f>
        <v/>
      </c>
      <c r="Q31" s="147" t="str">
        <f>+IFERROR(IF(COUNT(P31),ROUND(P31/'Shareholding Pattern'!$P$79*100,2),""),"")</f>
        <v/>
      </c>
      <c r="R31" s="229"/>
      <c r="S31" s="229"/>
      <c r="T31" s="157" t="str">
        <f t="shared" ref="T31:T48" si="11">+IFERROR(IF(COUNT(R31:S31),ROUND(SUM(R31:S31),0),""),"")</f>
        <v/>
      </c>
      <c r="U31" s="112" t="str">
        <f>+IFERROR(IF(COUNT(L31,T31),ROUND(SUM(L31,T31)/SUM('Shareholding Pattern'!$L$78,'Shareholding Pattern'!$T$78)*100,2),""),"")</f>
        <v/>
      </c>
      <c r="V31" s="110"/>
      <c r="W31" s="151" t="str">
        <f t="shared" si="8"/>
        <v/>
      </c>
      <c r="X31" s="498"/>
      <c r="Y31" s="499"/>
      <c r="Z31" s="229"/>
      <c r="AA31" s="229"/>
      <c r="AB31" s="229"/>
      <c r="AC31" s="229"/>
      <c r="AH31" t="s">
        <v>291</v>
      </c>
      <c r="AR31" t="s">
        <v>178</v>
      </c>
      <c r="AX31" t="s">
        <v>291</v>
      </c>
      <c r="AZ31" t="s">
        <v>206</v>
      </c>
      <c r="BF31" t="s">
        <v>309</v>
      </c>
    </row>
    <row r="32" spans="5:58" ht="20.100000000000001" customHeight="1">
      <c r="E32" s="88" t="s">
        <v>30</v>
      </c>
      <c r="F32" s="188" t="s">
        <v>48</v>
      </c>
      <c r="H32" s="229"/>
      <c r="I32" s="229"/>
      <c r="J32" s="229"/>
      <c r="K32" s="110"/>
      <c r="L32" s="157" t="str">
        <f t="shared" si="9"/>
        <v/>
      </c>
      <c r="M32" s="141" t="str">
        <f>+IFERROR(IF(COUNT(L32),ROUND(L32/'Shareholding Pattern'!$L$78*100,2),""),"")</f>
        <v/>
      </c>
      <c r="N32" s="244"/>
      <c r="O32" s="110"/>
      <c r="P32" s="157" t="str">
        <f t="shared" si="10"/>
        <v/>
      </c>
      <c r="Q32" s="147" t="str">
        <f>+IFERROR(IF(COUNT(P32),ROUND(P32/'Shareholding Pattern'!$P$79*100,2),""),"")</f>
        <v/>
      </c>
      <c r="R32" s="229"/>
      <c r="S32" s="229"/>
      <c r="T32" s="157" t="str">
        <f t="shared" si="11"/>
        <v/>
      </c>
      <c r="U32" s="112" t="str">
        <f>+IFERROR(IF(COUNT(L32,T32),ROUND(SUM(L32,T32)/SUM('Shareholding Pattern'!$L$78,'Shareholding Pattern'!$T$78)*100,2),""),"")</f>
        <v/>
      </c>
      <c r="V32" s="110"/>
      <c r="W32" s="151" t="str">
        <f t="shared" si="8"/>
        <v/>
      </c>
      <c r="X32" s="498"/>
      <c r="Y32" s="499"/>
      <c r="Z32" s="229"/>
      <c r="AA32" s="229"/>
      <c r="AB32" s="229"/>
      <c r="AC32" s="229"/>
      <c r="AH32" t="s">
        <v>796</v>
      </c>
      <c r="AR32" t="s">
        <v>179</v>
      </c>
      <c r="AX32" t="s">
        <v>796</v>
      </c>
      <c r="AZ32" t="s">
        <v>207</v>
      </c>
      <c r="BF32" t="s">
        <v>310</v>
      </c>
    </row>
    <row r="33" spans="5:58" ht="20.100000000000001" customHeight="1">
      <c r="E33" s="88" t="s">
        <v>32</v>
      </c>
      <c r="F33" s="188" t="s">
        <v>285</v>
      </c>
      <c r="H33" s="229"/>
      <c r="I33" s="229"/>
      <c r="J33" s="229"/>
      <c r="K33" s="110"/>
      <c r="L33" s="157" t="str">
        <f t="shared" si="9"/>
        <v/>
      </c>
      <c r="M33" s="141" t="str">
        <f>+IFERROR(IF(COUNT(L33),ROUND(L33/'Shareholding Pattern'!$L$78*100,2),""),"")</f>
        <v/>
      </c>
      <c r="N33" s="244"/>
      <c r="O33" s="110"/>
      <c r="P33" s="157" t="str">
        <f t="shared" si="10"/>
        <v/>
      </c>
      <c r="Q33" s="147" t="str">
        <f>+IFERROR(IF(COUNT(P33),ROUND(P33/'Shareholding Pattern'!$P$79*100,2),""),"")</f>
        <v/>
      </c>
      <c r="R33" s="229"/>
      <c r="S33" s="229"/>
      <c r="T33" s="157" t="str">
        <f t="shared" si="11"/>
        <v/>
      </c>
      <c r="U33" s="112" t="str">
        <f>+IFERROR(IF(COUNT(L33,T33),ROUND(SUM(L33,T33)/SUM('Shareholding Pattern'!$L$78,'Shareholding Pattern'!$T$78)*100,2),""),"")</f>
        <v/>
      </c>
      <c r="V33" s="110"/>
      <c r="W33" s="151" t="str">
        <f t="shared" si="8"/>
        <v/>
      </c>
      <c r="X33" s="498"/>
      <c r="Y33" s="499"/>
      <c r="Z33" s="229"/>
      <c r="AA33" s="229"/>
      <c r="AB33" s="229"/>
      <c r="AC33" s="229"/>
      <c r="AH33" t="s">
        <v>294</v>
      </c>
      <c r="AR33" t="s">
        <v>716</v>
      </c>
      <c r="AX33" t="s">
        <v>294</v>
      </c>
      <c r="AZ33" t="s">
        <v>742</v>
      </c>
      <c r="BF33" t="s">
        <v>741</v>
      </c>
    </row>
    <row r="34" spans="5:58" ht="20.100000000000001" customHeight="1">
      <c r="E34" s="88" t="s">
        <v>42</v>
      </c>
      <c r="F34" s="188" t="s">
        <v>52</v>
      </c>
      <c r="H34" s="229"/>
      <c r="I34" s="229"/>
      <c r="J34" s="229"/>
      <c r="K34" s="110"/>
      <c r="L34" s="157" t="str">
        <f t="shared" si="9"/>
        <v/>
      </c>
      <c r="M34" s="141" t="str">
        <f>+IFERROR(IF(COUNT(L34),ROUND(L34/'Shareholding Pattern'!$L$78*100,2),""),"")</f>
        <v/>
      </c>
      <c r="N34" s="244"/>
      <c r="O34" s="110"/>
      <c r="P34" s="157" t="str">
        <f t="shared" si="10"/>
        <v/>
      </c>
      <c r="Q34" s="147" t="str">
        <f>+IFERROR(IF(COUNT(P34),ROUND(P34/'Shareholding Pattern'!$P$79*100,2),""),"")</f>
        <v/>
      </c>
      <c r="R34" s="229"/>
      <c r="S34" s="229"/>
      <c r="T34" s="157" t="str">
        <f t="shared" si="11"/>
        <v/>
      </c>
      <c r="U34" s="112" t="str">
        <f>+IFERROR(IF(COUNT(L34,T34),ROUND(SUM(L34,T34)/SUM('Shareholding Pattern'!$L$78,'Shareholding Pattern'!$T$78)*100,2),""),"")</f>
        <v/>
      </c>
      <c r="V34" s="110"/>
      <c r="W34" s="151" t="str">
        <f t="shared" si="8"/>
        <v/>
      </c>
      <c r="X34" s="498"/>
      <c r="Y34" s="499"/>
      <c r="Z34" s="229"/>
      <c r="AA34" s="229"/>
      <c r="AB34" s="229"/>
      <c r="AC34" s="229"/>
      <c r="AH34" t="s">
        <v>295</v>
      </c>
      <c r="AR34" t="s">
        <v>181</v>
      </c>
      <c r="AX34" t="s">
        <v>295</v>
      </c>
      <c r="AZ34" t="s">
        <v>209</v>
      </c>
      <c r="BF34" t="s">
        <v>312</v>
      </c>
    </row>
    <row r="35" spans="5:58" ht="20.100000000000001" customHeight="1">
      <c r="E35" s="88" t="s">
        <v>50</v>
      </c>
      <c r="F35" s="188" t="s">
        <v>54</v>
      </c>
      <c r="H35" s="229"/>
      <c r="I35" s="229"/>
      <c r="J35" s="229"/>
      <c r="K35" s="110"/>
      <c r="L35" s="157" t="str">
        <f t="shared" si="9"/>
        <v/>
      </c>
      <c r="M35" s="141" t="str">
        <f>+IFERROR(IF(COUNT(L35),ROUND(L35/'Shareholding Pattern'!$L$78*100,2),""),"")</f>
        <v/>
      </c>
      <c r="N35" s="244"/>
      <c r="O35" s="110"/>
      <c r="P35" s="157" t="str">
        <f t="shared" si="10"/>
        <v/>
      </c>
      <c r="Q35" s="147" t="str">
        <f>+IFERROR(IF(COUNT(P35),ROUND(P35/'Shareholding Pattern'!$P$79*100,2),""),"")</f>
        <v/>
      </c>
      <c r="R35" s="229"/>
      <c r="S35" s="229"/>
      <c r="T35" s="157" t="str">
        <f t="shared" si="11"/>
        <v/>
      </c>
      <c r="U35" s="112" t="str">
        <f>+IFERROR(IF(COUNT(L35,T35),ROUND(SUM(L35,T35)/SUM('Shareholding Pattern'!$L$78,'Shareholding Pattern'!$T$78)*100,2),""),"")</f>
        <v/>
      </c>
      <c r="V35" s="110"/>
      <c r="W35" s="151" t="str">
        <f t="shared" si="8"/>
        <v/>
      </c>
      <c r="X35" s="498"/>
      <c r="Y35" s="499"/>
      <c r="Z35" s="229"/>
      <c r="AA35" s="229"/>
      <c r="AB35" s="229"/>
      <c r="AC35" s="229"/>
      <c r="AH35" t="s">
        <v>296</v>
      </c>
      <c r="AR35" t="s">
        <v>182</v>
      </c>
      <c r="AX35" t="s">
        <v>296</v>
      </c>
      <c r="AZ35" t="s">
        <v>210</v>
      </c>
      <c r="BF35" t="s">
        <v>313</v>
      </c>
    </row>
    <row r="36" spans="5:58" ht="20.100000000000001" customHeight="1">
      <c r="E36" s="88" t="s">
        <v>51</v>
      </c>
      <c r="F36" s="307" t="s">
        <v>649</v>
      </c>
      <c r="H36" s="229"/>
      <c r="I36" s="229"/>
      <c r="J36" s="229"/>
      <c r="K36" s="110"/>
      <c r="L36" s="157" t="str">
        <f t="shared" si="9"/>
        <v/>
      </c>
      <c r="M36" s="141" t="str">
        <f>+IFERROR(IF(COUNT(L36),ROUND(L36/'Shareholding Pattern'!$L$78*100,2),""),"")</f>
        <v/>
      </c>
      <c r="N36" s="244"/>
      <c r="O36" s="110"/>
      <c r="P36" s="157" t="str">
        <f t="shared" si="10"/>
        <v/>
      </c>
      <c r="Q36" s="147" t="str">
        <f>+IFERROR(IF(COUNT(P36),ROUND(P36/'Shareholding Pattern'!$P$79*100,2),""),"")</f>
        <v/>
      </c>
      <c r="R36" s="229"/>
      <c r="S36" s="229"/>
      <c r="T36" s="157" t="str">
        <f t="shared" si="11"/>
        <v/>
      </c>
      <c r="U36" s="112" t="str">
        <f>+IFERROR(IF(COUNT(L36,T36),ROUND(SUM(L36,T36)/SUM('Shareholding Pattern'!$L$78,'Shareholding Pattern'!$T$78)*100,2),""),"")</f>
        <v/>
      </c>
      <c r="V36" s="110"/>
      <c r="W36" s="151" t="str">
        <f t="shared" si="8"/>
        <v/>
      </c>
      <c r="X36" s="498"/>
      <c r="Y36" s="499"/>
      <c r="Z36" s="229"/>
      <c r="AA36" s="229"/>
      <c r="AB36" s="229"/>
      <c r="AC36" s="229"/>
      <c r="AH36" t="s">
        <v>823</v>
      </c>
      <c r="AR36" t="s">
        <v>717</v>
      </c>
      <c r="AX36" t="s">
        <v>823</v>
      </c>
      <c r="AZ36" t="s">
        <v>744</v>
      </c>
      <c r="BF36" t="s">
        <v>743</v>
      </c>
    </row>
    <row r="37" spans="5:58" ht="20.100000000000001" customHeight="1">
      <c r="E37" s="88" t="s">
        <v>53</v>
      </c>
      <c r="F37" s="308" t="s">
        <v>650</v>
      </c>
      <c r="H37" s="229"/>
      <c r="I37" s="229"/>
      <c r="J37" s="229"/>
      <c r="K37" s="110"/>
      <c r="L37" s="157" t="str">
        <f t="shared" si="9"/>
        <v/>
      </c>
      <c r="M37" s="141" t="str">
        <f>+IFERROR(IF(COUNT(L37),ROUND(L37/'Shareholding Pattern'!$L$78*100,2),""),"")</f>
        <v/>
      </c>
      <c r="N37" s="244"/>
      <c r="O37" s="110"/>
      <c r="P37" s="157" t="str">
        <f t="shared" si="10"/>
        <v/>
      </c>
      <c r="Q37" s="147" t="str">
        <f>+IFERROR(IF(COUNT(P37),ROUND(P37/'Shareholding Pattern'!$P$79*100,2),""),"")</f>
        <v/>
      </c>
      <c r="R37" s="229"/>
      <c r="S37" s="229"/>
      <c r="T37" s="157" t="str">
        <f t="shared" si="11"/>
        <v/>
      </c>
      <c r="U37" s="112" t="str">
        <f>+IFERROR(IF(COUNT(L37,T37),ROUND(SUM(L37,T37)/SUM('Shareholding Pattern'!$L$78,'Shareholding Pattern'!$T$78)*100,2),""),"")</f>
        <v/>
      </c>
      <c r="V37" s="110"/>
      <c r="W37" s="151" t="str">
        <f t="shared" si="8"/>
        <v/>
      </c>
      <c r="X37" s="498"/>
      <c r="Y37" s="499"/>
      <c r="Z37" s="229"/>
      <c r="AA37" s="229"/>
      <c r="AB37" s="229"/>
      <c r="AC37" s="229"/>
      <c r="AH37" t="s">
        <v>824</v>
      </c>
      <c r="AR37" t="s">
        <v>718</v>
      </c>
      <c r="AX37" t="s">
        <v>824</v>
      </c>
      <c r="AZ37" t="s">
        <v>746</v>
      </c>
      <c r="BF37" t="s">
        <v>745</v>
      </c>
    </row>
    <row r="38" spans="5:58" ht="20.100000000000001" customHeight="1">
      <c r="E38" s="302" t="s">
        <v>55</v>
      </c>
      <c r="F38" s="188" t="s">
        <v>62</v>
      </c>
      <c r="H38" s="229"/>
      <c r="I38" s="229"/>
      <c r="J38" s="229"/>
      <c r="K38" s="110"/>
      <c r="L38" s="157" t="str">
        <f t="shared" si="9"/>
        <v/>
      </c>
      <c r="M38" s="141" t="str">
        <f>+IFERROR(IF(COUNT(L38),ROUND(L38/'Shareholding Pattern'!$L$78*100,2),""),"")</f>
        <v/>
      </c>
      <c r="N38" s="244"/>
      <c r="O38" s="110"/>
      <c r="P38" s="157" t="str">
        <f t="shared" si="10"/>
        <v/>
      </c>
      <c r="Q38" s="147" t="str">
        <f>+IFERROR(IF(COUNT(P38),ROUND(P38/'Shareholding Pattern'!$P$79*100,2),""),"")</f>
        <v/>
      </c>
      <c r="R38" s="229"/>
      <c r="S38" s="229"/>
      <c r="T38" s="157" t="str">
        <f t="shared" si="11"/>
        <v/>
      </c>
      <c r="U38" s="112" t="str">
        <f>+IFERROR(IF(COUNT(L38,T38),ROUND(SUM(L38,T38)/SUM('Shareholding Pattern'!$L$78,'Shareholding Pattern'!$T$78)*100,2),""),"")</f>
        <v/>
      </c>
      <c r="V38" s="110"/>
      <c r="W38" s="151" t="str">
        <f t="shared" si="8"/>
        <v/>
      </c>
      <c r="X38" s="498"/>
      <c r="Y38" s="499"/>
      <c r="Z38" s="229"/>
      <c r="AA38" s="229"/>
      <c r="AB38" s="229"/>
      <c r="AC38" s="229"/>
      <c r="AH38" t="s">
        <v>197</v>
      </c>
      <c r="AR38" t="s">
        <v>183</v>
      </c>
      <c r="AX38" t="s">
        <v>197</v>
      </c>
      <c r="AZ38" t="s">
        <v>331</v>
      </c>
      <c r="BF38" t="s">
        <v>314</v>
      </c>
    </row>
    <row r="39" spans="5:58" ht="20.100000000000001" customHeight="1">
      <c r="E39" s="88" t="s">
        <v>667</v>
      </c>
      <c r="F39" s="309" t="s">
        <v>651</v>
      </c>
      <c r="H39" s="229"/>
      <c r="I39" s="229"/>
      <c r="J39" s="229"/>
      <c r="K39" s="110"/>
      <c r="L39" s="157" t="str">
        <f t="shared" si="9"/>
        <v/>
      </c>
      <c r="M39" s="141" t="str">
        <f>+IFERROR(IF(COUNT(L39),ROUND(L39/'Shareholding Pattern'!$L$78*100,2),""),"")</f>
        <v/>
      </c>
      <c r="N39" s="244"/>
      <c r="O39" s="110"/>
      <c r="P39" s="157" t="str">
        <f t="shared" si="10"/>
        <v/>
      </c>
      <c r="Q39" s="147" t="str">
        <f>+IFERROR(IF(COUNT(P39),ROUND(P39/'Shareholding Pattern'!$P$79*100,2),""),"")</f>
        <v/>
      </c>
      <c r="R39" s="229"/>
      <c r="S39" s="229"/>
      <c r="T39" s="157" t="str">
        <f t="shared" si="11"/>
        <v/>
      </c>
      <c r="U39" s="112" t="str">
        <f>+IFERROR(IF(COUNT(L39,T39),ROUND(SUM(L39,T39)/SUM('Shareholding Pattern'!$L$78,'Shareholding Pattern'!$T$78)*100,2),""),"")</f>
        <v/>
      </c>
      <c r="V39" s="110"/>
      <c r="W39" s="151" t="str">
        <f t="shared" si="8"/>
        <v/>
      </c>
      <c r="X39" s="498"/>
      <c r="Y39" s="499"/>
      <c r="Z39" s="229"/>
      <c r="AA39" s="229"/>
      <c r="AB39" s="229"/>
      <c r="AC39" s="229"/>
      <c r="AH39" t="s">
        <v>651</v>
      </c>
      <c r="AR39" t="s">
        <v>719</v>
      </c>
      <c r="AX39" t="s">
        <v>651</v>
      </c>
      <c r="AZ39" t="s">
        <v>749</v>
      </c>
      <c r="BF39" t="s">
        <v>747</v>
      </c>
    </row>
    <row r="40" spans="5:58" ht="20.100000000000001" customHeight="1">
      <c r="E40" s="94" t="s">
        <v>668</v>
      </c>
      <c r="F40" s="190" t="s">
        <v>33</v>
      </c>
      <c r="H40" s="229"/>
      <c r="I40" s="229"/>
      <c r="J40" s="229"/>
      <c r="K40" s="110"/>
      <c r="L40" s="157" t="str">
        <f t="shared" si="9"/>
        <v/>
      </c>
      <c r="M40" s="141" t="str">
        <f>+IFERROR(IF(COUNT(L40),ROUND(L40/'Shareholding Pattern'!$L$78*100,2),""),"")</f>
        <v/>
      </c>
      <c r="N40" s="244"/>
      <c r="O40" s="110"/>
      <c r="P40" s="157" t="str">
        <f t="shared" si="10"/>
        <v/>
      </c>
      <c r="Q40" s="147" t="str">
        <f>+IFERROR(IF(COUNT(P40),ROUND(P40/'Shareholding Pattern'!$P$79*100,2),""),"")</f>
        <v/>
      </c>
      <c r="R40" s="229"/>
      <c r="S40" s="229"/>
      <c r="T40" s="157" t="str">
        <f t="shared" si="11"/>
        <v/>
      </c>
      <c r="U40" s="112" t="str">
        <f>+IFERROR(IF(COUNT(L40,T40),ROUND(SUM(L40,T40)/SUM('Shareholding Pattern'!$L$78,'Shareholding Pattern'!$T$78)*100,2),""),"")</f>
        <v/>
      </c>
      <c r="V40" s="110"/>
      <c r="W40" s="151" t="str">
        <f t="shared" si="8"/>
        <v/>
      </c>
      <c r="X40" s="498"/>
      <c r="Y40" s="499"/>
      <c r="Z40" s="229"/>
      <c r="AA40" s="229"/>
      <c r="AB40" s="229"/>
      <c r="AC40" s="229"/>
      <c r="AH40" t="s">
        <v>297</v>
      </c>
      <c r="AR40" t="s">
        <v>720</v>
      </c>
      <c r="AX40" t="s">
        <v>297</v>
      </c>
      <c r="AZ40" t="s">
        <v>750</v>
      </c>
      <c r="BF40" t="s">
        <v>748</v>
      </c>
    </row>
    <row r="41" spans="5:58" ht="20.100000000000001" customHeight="1">
      <c r="E41" s="492" t="s">
        <v>56</v>
      </c>
      <c r="F41" s="492"/>
      <c r="G41" s="492"/>
      <c r="H41" s="52" t="str">
        <f>+IFERROR(IF(COUNT(H30:H40),ROUND(SUM(H30:H40),0),""),"")</f>
        <v/>
      </c>
      <c r="I41" s="52" t="str">
        <f t="shared" ref="I41:K41" si="12">+IFERROR(IF(COUNT(I30:I40),ROUND(SUM(I30:I40),0),""),"")</f>
        <v/>
      </c>
      <c r="J41" s="52" t="str">
        <f t="shared" si="12"/>
        <v/>
      </c>
      <c r="K41" s="52" t="str">
        <f t="shared" si="12"/>
        <v/>
      </c>
      <c r="L41" s="52" t="str">
        <f>+IFERROR(IF(COUNT(I41:K41),ROUND(SUM(I41:K41),0),""),"")</f>
        <v/>
      </c>
      <c r="M41" s="143" t="str">
        <f>+IFERROR(IF(COUNT(L41),ROUND(L41/'Shareholding Pattern'!$L$78*100,2),""),"")</f>
        <v/>
      </c>
      <c r="N41" s="52" t="str">
        <f>+IFERROR(IF(COUNT(N30:N40),ROUND(SUM(N30:N40),0),""),"")</f>
        <v/>
      </c>
      <c r="O41" s="52" t="str">
        <f>+IFERROR(IF(COUNT(O30:O40),ROUND(SUM(O30:O40),0),""),"")</f>
        <v/>
      </c>
      <c r="P41" s="158" t="str">
        <f>+IFERROR(IF(COUNT(N41:O41),ROUND(SUM(N41:O41),0),""),"")</f>
        <v/>
      </c>
      <c r="Q41" s="148" t="str">
        <f>+IFERROR(IF(COUNT(P41),ROUND(P41/'Shareholding Pattern'!$P$79*100,2),""),"")</f>
        <v/>
      </c>
      <c r="R41" s="52" t="str">
        <f>+IFERROR(IF(COUNT(R30:R40),ROUND(SUM(R30:R40),0),""),"")</f>
        <v/>
      </c>
      <c r="S41" s="52" t="str">
        <f>+IFERROR(IF(COUNT(S30:S40),ROUND(SUM(S30:S40),0),""),"")</f>
        <v/>
      </c>
      <c r="T41" s="158" t="str">
        <f>+IFERROR(IF(COUNT(R41:S41),ROUND(SUM(R41:S41),0),""),"")</f>
        <v/>
      </c>
      <c r="U41" s="115" t="str">
        <f>+IFERROR(IF(COUNT(L41,T41),ROUND(SUM(L41,T41)/SUM('Shareholding Pattern'!$L$78,'Shareholding Pattern'!$T$78)*100,2),""),"")</f>
        <v/>
      </c>
      <c r="V41" s="52" t="str">
        <f>+IFERROR(IF(COUNT(V30:V40),ROUND(SUM(V30:V40),0),""),"")</f>
        <v/>
      </c>
      <c r="W41" s="153" t="str">
        <f>+IFERROR(IF(COUNT(V41),ROUND(SUM(V41)/SUM(L41)*100,2),""),0)</f>
        <v/>
      </c>
      <c r="X41" s="500"/>
      <c r="Y41" s="501"/>
      <c r="Z41" s="52" t="str">
        <f>+IFERROR(IF(COUNT(Z30:Z40),ROUND(SUM(Z30:Z40),0),""),"")</f>
        <v/>
      </c>
      <c r="AA41" s="52" t="str">
        <f t="shared" ref="AA41:AC41" si="13">+IFERROR(IF(COUNT(AA30:AA40),ROUND(SUM(AA30:AA40),0),""),"")</f>
        <v/>
      </c>
      <c r="AB41" s="52" t="str">
        <f t="shared" si="13"/>
        <v/>
      </c>
      <c r="AC41" s="52" t="str">
        <f t="shared" si="13"/>
        <v/>
      </c>
      <c r="AR41" t="s">
        <v>802</v>
      </c>
    </row>
    <row r="42" spans="5:58" ht="20.100000000000001" customHeight="1">
      <c r="E42" s="86" t="s">
        <v>36</v>
      </c>
      <c r="F42" s="489" t="s">
        <v>653</v>
      </c>
      <c r="G42" s="490"/>
      <c r="H42" s="490"/>
      <c r="I42" s="490"/>
      <c r="J42" s="490"/>
      <c r="K42" s="490"/>
      <c r="L42" s="490"/>
      <c r="M42" s="490"/>
      <c r="N42" s="490"/>
      <c r="O42" s="490"/>
      <c r="P42" s="490"/>
      <c r="Q42" s="490"/>
      <c r="R42" s="490"/>
      <c r="S42" s="490"/>
      <c r="T42" s="490"/>
      <c r="U42" s="490"/>
      <c r="V42" s="490"/>
      <c r="W42" s="490"/>
      <c r="X42" s="490"/>
      <c r="Y42" s="490"/>
      <c r="Z42" s="490"/>
      <c r="AA42" s="490"/>
      <c r="AB42" s="490"/>
      <c r="AC42" s="491"/>
    </row>
    <row r="43" spans="5:58" ht="20.100000000000001" customHeight="1">
      <c r="E43" s="88" t="s">
        <v>26</v>
      </c>
      <c r="F43" s="310" t="s">
        <v>654</v>
      </c>
      <c r="H43" s="229"/>
      <c r="I43" s="229"/>
      <c r="J43" s="229"/>
      <c r="K43" s="110"/>
      <c r="L43" s="157" t="str">
        <f t="shared" si="9"/>
        <v/>
      </c>
      <c r="M43" s="141" t="str">
        <f>+IFERROR(IF(COUNT(L43),ROUND(L43/'Shareholding Pattern'!$L$78*100,2),""),"")</f>
        <v/>
      </c>
      <c r="N43" s="244"/>
      <c r="O43" s="110"/>
      <c r="P43" s="157" t="str">
        <f t="shared" si="10"/>
        <v/>
      </c>
      <c r="Q43" s="147" t="str">
        <f>+IFERROR(IF(COUNT(P43),ROUND(P43/'Shareholding Pattern'!$P$79*100,2),""),"")</f>
        <v/>
      </c>
      <c r="R43" s="229"/>
      <c r="S43" s="229"/>
      <c r="T43" s="157" t="str">
        <f>+IFERROR(IF(COUNT(R43,S43),ROUND(SUM(R43,S43),0),""),"")</f>
        <v/>
      </c>
      <c r="U43" s="112" t="str">
        <f>+IFERROR(IF(COUNT(L43,T43),ROUND(SUM(L43,T43)/SUM('Shareholding Pattern'!$L$78,'Shareholding Pattern'!$T$78)*100,2),""),"")</f>
        <v/>
      </c>
      <c r="V43" s="110"/>
      <c r="W43" s="151" t="str">
        <f t="shared" si="8"/>
        <v/>
      </c>
      <c r="X43" s="496"/>
      <c r="Y43" s="497"/>
      <c r="Z43" s="229"/>
      <c r="AA43" s="229"/>
      <c r="AB43" s="229"/>
      <c r="AC43" s="229"/>
      <c r="AH43" t="s">
        <v>654</v>
      </c>
      <c r="AR43" t="s">
        <v>721</v>
      </c>
      <c r="AX43" t="s">
        <v>654</v>
      </c>
      <c r="AZ43" t="s">
        <v>752</v>
      </c>
      <c r="BF43" t="s">
        <v>751</v>
      </c>
    </row>
    <row r="44" spans="5:58" ht="20.100000000000001" customHeight="1">
      <c r="E44" s="88" t="s">
        <v>28</v>
      </c>
      <c r="F44" s="188" t="s">
        <v>49</v>
      </c>
      <c r="H44" s="229"/>
      <c r="I44" s="229"/>
      <c r="J44" s="229"/>
      <c r="K44" s="110"/>
      <c r="L44" s="157" t="str">
        <f t="shared" si="9"/>
        <v/>
      </c>
      <c r="M44" s="141" t="str">
        <f>+IFERROR(IF(COUNT(L44),ROUND(L44/'Shareholding Pattern'!$L$78*100,2),""),"")</f>
        <v/>
      </c>
      <c r="N44" s="244"/>
      <c r="O44" s="110"/>
      <c r="P44" s="157" t="str">
        <f t="shared" si="10"/>
        <v/>
      </c>
      <c r="Q44" s="147" t="str">
        <f>+IFERROR(IF(COUNT(P44),ROUND(P44/'Shareholding Pattern'!$P$79*100,2),""),"")</f>
        <v/>
      </c>
      <c r="R44" s="229"/>
      <c r="S44" s="229"/>
      <c r="T44" s="157" t="str">
        <f t="shared" ref="T44:T47" si="14">+IFERROR(IF(COUNT(R44,S44),ROUND(SUM(R44,S44),0),""),"")</f>
        <v/>
      </c>
      <c r="U44" s="112" t="str">
        <f>+IFERROR(IF(COUNT(L44,T44),ROUND(SUM(L44,T44)/SUM('Shareholding Pattern'!$L$78,'Shareholding Pattern'!$T$78)*100,2),""),"")</f>
        <v/>
      </c>
      <c r="V44" s="110"/>
      <c r="W44" s="151" t="str">
        <f t="shared" si="8"/>
        <v/>
      </c>
      <c r="X44" s="498"/>
      <c r="Y44" s="499"/>
      <c r="Z44" s="229"/>
      <c r="AA44" s="229"/>
      <c r="AB44" s="229"/>
      <c r="AC44" s="229"/>
      <c r="AH44" t="s">
        <v>292</v>
      </c>
      <c r="AR44" t="s">
        <v>180</v>
      </c>
      <c r="AX44" t="s">
        <v>292</v>
      </c>
      <c r="AZ44" t="s">
        <v>208</v>
      </c>
      <c r="BF44" t="s">
        <v>311</v>
      </c>
    </row>
    <row r="45" spans="5:58" ht="20.100000000000001" customHeight="1">
      <c r="E45" s="88" t="s">
        <v>30</v>
      </c>
      <c r="F45" s="311" t="s">
        <v>650</v>
      </c>
      <c r="H45" s="229"/>
      <c r="I45" s="229"/>
      <c r="J45" s="229"/>
      <c r="K45" s="110"/>
      <c r="L45" s="157" t="str">
        <f t="shared" si="9"/>
        <v/>
      </c>
      <c r="M45" s="141" t="str">
        <f>+IFERROR(IF(COUNT(L45),ROUND(L45/'Shareholding Pattern'!$L$78*100,2),""),"")</f>
        <v/>
      </c>
      <c r="N45" s="244"/>
      <c r="O45" s="110"/>
      <c r="P45" s="157" t="str">
        <f t="shared" si="10"/>
        <v/>
      </c>
      <c r="Q45" s="147" t="str">
        <f>+IFERROR(IF(COUNT(P45),ROUND(P45/'Shareholding Pattern'!$P$79*100,2),""),"")</f>
        <v/>
      </c>
      <c r="R45" s="229"/>
      <c r="S45" s="229"/>
      <c r="T45" s="157" t="str">
        <f t="shared" si="14"/>
        <v/>
      </c>
      <c r="U45" s="112" t="str">
        <f>+IFERROR(IF(COUNT(L45,T45),ROUND(SUM(L45,T45)/SUM('Shareholding Pattern'!$L$78,'Shareholding Pattern'!$T$78)*100,2),""),"")</f>
        <v/>
      </c>
      <c r="V45" s="110"/>
      <c r="W45" s="151" t="str">
        <f t="shared" si="8"/>
        <v/>
      </c>
      <c r="X45" s="498"/>
      <c r="Y45" s="499"/>
      <c r="Z45" s="229"/>
      <c r="AA45" s="229"/>
      <c r="AB45" s="229"/>
      <c r="AC45" s="229"/>
      <c r="AH45" t="s">
        <v>688</v>
      </c>
      <c r="AR45" t="s">
        <v>722</v>
      </c>
      <c r="AX45" t="s">
        <v>688</v>
      </c>
      <c r="AZ45" t="s">
        <v>754</v>
      </c>
      <c r="BF45" t="s">
        <v>753</v>
      </c>
    </row>
    <row r="46" spans="5:58" ht="20.100000000000001" customHeight="1">
      <c r="E46" s="88" t="s">
        <v>32</v>
      </c>
      <c r="F46" s="188" t="s">
        <v>645</v>
      </c>
      <c r="H46" s="229"/>
      <c r="I46" s="229"/>
      <c r="J46" s="229"/>
      <c r="K46" s="110"/>
      <c r="L46" s="157" t="str">
        <f t="shared" si="9"/>
        <v/>
      </c>
      <c r="M46" s="141" t="str">
        <f>+IFERROR(IF(COUNT(L46),ROUND(L46/'Shareholding Pattern'!$L$78*100,2),""),"")</f>
        <v/>
      </c>
      <c r="N46" s="244"/>
      <c r="O46" s="110"/>
      <c r="P46" s="157" t="str">
        <f t="shared" si="10"/>
        <v/>
      </c>
      <c r="Q46" s="147" t="str">
        <f>+IFERROR(IF(COUNT(P46),ROUND(P46/'Shareholding Pattern'!$P$79*100,2),""),"")</f>
        <v/>
      </c>
      <c r="R46" s="229"/>
      <c r="S46" s="229"/>
      <c r="T46" s="157" t="str">
        <f t="shared" si="14"/>
        <v/>
      </c>
      <c r="U46" s="112" t="str">
        <f>+IFERROR(IF(COUNT(L46,T46),ROUND(SUM(L46,T46)/SUM('Shareholding Pattern'!$L$78,'Shareholding Pattern'!$T$78)*100,2),""),"")</f>
        <v/>
      </c>
      <c r="V46" s="110"/>
      <c r="W46" s="151" t="str">
        <f t="shared" si="8"/>
        <v/>
      </c>
      <c r="X46" s="498"/>
      <c r="Y46" s="499"/>
      <c r="Z46" s="229"/>
      <c r="AA46" s="229"/>
      <c r="AB46" s="229"/>
      <c r="AC46" s="229"/>
      <c r="AH46" t="s">
        <v>293</v>
      </c>
      <c r="AR46" t="s">
        <v>723</v>
      </c>
      <c r="AX46" t="s">
        <v>293</v>
      </c>
      <c r="AZ46" t="s">
        <v>756</v>
      </c>
      <c r="BF46" t="s">
        <v>755</v>
      </c>
    </row>
    <row r="47" spans="5:58" ht="20.100000000000001" customHeight="1">
      <c r="E47" s="88" t="s">
        <v>42</v>
      </c>
      <c r="F47" s="312" t="s">
        <v>655</v>
      </c>
      <c r="H47" s="229"/>
      <c r="I47" s="229"/>
      <c r="J47" s="229"/>
      <c r="K47" s="110"/>
      <c r="L47" s="157" t="str">
        <f t="shared" si="9"/>
        <v/>
      </c>
      <c r="M47" s="141" t="str">
        <f>+IFERROR(IF(COUNT(L47),ROUND(L47/'Shareholding Pattern'!$L$78*100,2),""),"")</f>
        <v/>
      </c>
      <c r="N47" s="244"/>
      <c r="O47" s="110"/>
      <c r="P47" s="157" t="str">
        <f t="shared" si="10"/>
        <v/>
      </c>
      <c r="Q47" s="147" t="str">
        <f>+IFERROR(IF(COUNT(P47),ROUND(P47/'Shareholding Pattern'!$P$79*100,2),""),"")</f>
        <v/>
      </c>
      <c r="R47" s="229"/>
      <c r="S47" s="229"/>
      <c r="T47" s="157" t="str">
        <f t="shared" si="14"/>
        <v/>
      </c>
      <c r="U47" s="112" t="str">
        <f>+IFERROR(IF(COUNT(L47,T47),ROUND(SUM(L47,T47)/SUM('Shareholding Pattern'!$L$78,'Shareholding Pattern'!$T$78)*100,2),""),"")</f>
        <v/>
      </c>
      <c r="V47" s="110"/>
      <c r="W47" s="151" t="str">
        <f t="shared" si="8"/>
        <v/>
      </c>
      <c r="X47" s="498"/>
      <c r="Y47" s="499"/>
      <c r="Z47" s="229"/>
      <c r="AA47" s="229"/>
      <c r="AB47" s="229"/>
      <c r="AC47" s="229"/>
      <c r="AH47" t="s">
        <v>691</v>
      </c>
      <c r="AR47" t="s">
        <v>724</v>
      </c>
      <c r="AX47" t="s">
        <v>691</v>
      </c>
      <c r="AZ47" t="s">
        <v>758</v>
      </c>
      <c r="BF47" t="s">
        <v>757</v>
      </c>
    </row>
    <row r="48" spans="5:58" ht="28.8">
      <c r="E48" s="303" t="s">
        <v>50</v>
      </c>
      <c r="F48" s="189" t="s">
        <v>64</v>
      </c>
      <c r="H48" s="229"/>
      <c r="I48" s="229"/>
      <c r="J48" s="229"/>
      <c r="K48" s="110"/>
      <c r="L48" s="157" t="str">
        <f t="shared" si="9"/>
        <v/>
      </c>
      <c r="M48" s="141" t="str">
        <f>+IFERROR(IF(COUNT(L48),ROUND(L48/'Shareholding Pattern'!$L$78*100,2),""),"")</f>
        <v/>
      </c>
      <c r="N48" s="244"/>
      <c r="O48" s="110"/>
      <c r="P48" s="157" t="str">
        <f t="shared" si="10"/>
        <v/>
      </c>
      <c r="Q48" s="147" t="str">
        <f>+IFERROR(IF(COUNT(P48),ROUND(P48/'Shareholding Pattern'!$P$79*100,2),""),"")</f>
        <v/>
      </c>
      <c r="R48" s="229"/>
      <c r="S48" s="229"/>
      <c r="T48" s="157" t="str">
        <f t="shared" si="11"/>
        <v/>
      </c>
      <c r="U48" s="112" t="str">
        <f>+IFERROR(IF(COUNT(L48,T48),ROUND(SUM(L48,T48)/SUM('Shareholding Pattern'!$L$78,'Shareholding Pattern'!$T$78)*100,2),""),"")</f>
        <v/>
      </c>
      <c r="V48" s="110"/>
      <c r="W48" s="151" t="str">
        <f t="shared" si="8"/>
        <v/>
      </c>
      <c r="X48" s="498"/>
      <c r="Y48" s="499"/>
      <c r="Z48" s="229"/>
      <c r="AA48" s="229"/>
      <c r="AB48" s="229"/>
      <c r="AC48" s="229"/>
      <c r="AH48" t="s">
        <v>795</v>
      </c>
      <c r="AR48" t="s">
        <v>184</v>
      </c>
      <c r="AX48" t="s">
        <v>795</v>
      </c>
      <c r="AZ48" t="s">
        <v>760</v>
      </c>
      <c r="BF48" t="s">
        <v>759</v>
      </c>
    </row>
    <row r="49" spans="5:58" ht="20.100000000000001" customHeight="1">
      <c r="E49" s="94" t="s">
        <v>51</v>
      </c>
      <c r="F49" s="313" t="s">
        <v>33</v>
      </c>
      <c r="H49" s="229"/>
      <c r="I49" s="229"/>
      <c r="J49" s="229"/>
      <c r="K49" s="110"/>
      <c r="L49" s="157" t="str">
        <f>+IFERROR(IF(COUNT(I49:K49),ROUND(SUM(I49:K49),0),""),"")</f>
        <v/>
      </c>
      <c r="M49" s="141" t="str">
        <f>+IFERROR(IF(COUNT(L49),ROUND(L49/'Shareholding Pattern'!$L$78*100,2),""),"")</f>
        <v/>
      </c>
      <c r="N49" s="244"/>
      <c r="O49" s="110"/>
      <c r="P49" s="157" t="str">
        <f>+IFERROR(IF(COUNT(N49:O49),ROUND(SUM(N49:O49),0),""),"")</f>
        <v/>
      </c>
      <c r="Q49" s="147" t="str">
        <f>+IFERROR(IF(COUNT(P49),ROUND(P49/'Shareholding Pattern'!$P$79*100,2),""),"")</f>
        <v/>
      </c>
      <c r="R49" s="229"/>
      <c r="S49" s="229"/>
      <c r="T49" s="157" t="str">
        <f>+IFERROR(IF(COUNT(R49:S49),ROUND(SUM(R49:S49),0),""),"")</f>
        <v/>
      </c>
      <c r="U49" s="112" t="str">
        <f>+IFERROR(IF(COUNT(L49,T49),ROUND(SUM(L49,T49)/SUM('Shareholding Pattern'!$L$78,'Shareholding Pattern'!$T$78)*100,2),""),"")</f>
        <v/>
      </c>
      <c r="V49" s="110"/>
      <c r="W49" s="151" t="str">
        <f>+IFERROR(IF(COUNT(V49),ROUND(SUM(V49)/SUM(L49)*100,2),""),0)</f>
        <v/>
      </c>
      <c r="X49" s="498"/>
      <c r="Y49" s="499"/>
      <c r="Z49" s="229"/>
      <c r="AA49" s="229"/>
      <c r="AB49" s="229"/>
      <c r="AC49" s="229"/>
      <c r="AH49" t="s">
        <v>825</v>
      </c>
      <c r="AR49" t="s">
        <v>725</v>
      </c>
      <c r="AX49" t="s">
        <v>825</v>
      </c>
      <c r="AZ49" t="s">
        <v>762</v>
      </c>
      <c r="BF49" t="s">
        <v>761</v>
      </c>
    </row>
    <row r="50" spans="5:58" ht="20.100000000000001" customHeight="1">
      <c r="E50" s="492" t="s">
        <v>60</v>
      </c>
      <c r="F50" s="492"/>
      <c r="G50" s="492"/>
      <c r="H50" s="44" t="str">
        <f>+IFERROR(IF(COUNT(H43:H49),ROUND(SUM(H43:H49),0),""),"")</f>
        <v/>
      </c>
      <c r="I50" s="44" t="str">
        <f t="shared" ref="I50:K50" si="15">+IFERROR(IF(COUNT(I43:I49),ROUND(SUM(I43:I49),0),""),"")</f>
        <v/>
      </c>
      <c r="J50" s="44" t="str">
        <f t="shared" si="15"/>
        <v/>
      </c>
      <c r="K50" s="44" t="str">
        <f t="shared" si="15"/>
        <v/>
      </c>
      <c r="L50" s="158" t="str">
        <f t="shared" ref="L50" si="16">+IFERROR(IF(COUNT(I50:K50),ROUND(SUM(I50:K50),0),""),"")</f>
        <v/>
      </c>
      <c r="M50" s="143" t="str">
        <f>+IFERROR(IF(COUNT(L50),ROUND(L50/'Shareholding Pattern'!$L$78*100,2),""),"")</f>
        <v/>
      </c>
      <c r="N50" s="44" t="str">
        <f t="shared" ref="N50" si="17">+IFERROR(IF(COUNT(N43:N49),ROUND(SUM(N43:N49),0),""),"")</f>
        <v/>
      </c>
      <c r="O50" s="44" t="str">
        <f t="shared" ref="O50" si="18">+IFERROR(IF(COUNT(O43:O49),ROUND(SUM(O43:O49),0),""),"")</f>
        <v/>
      </c>
      <c r="P50" s="158" t="str">
        <f>+IFERROR(IF(COUNT(N50:O50),ROUND(SUM(N50:O50),0),""),"")</f>
        <v/>
      </c>
      <c r="Q50" s="149" t="str">
        <f>+IFERROR(IF(COUNT(P50),ROUND(P50/'Shareholding Pattern'!$P$79*100,2),""),"")</f>
        <v/>
      </c>
      <c r="R50" s="44" t="str">
        <f t="shared" ref="R50" si="19">+IFERROR(IF(COUNT(R43:R49),ROUND(SUM(R43:R49),0),""),"")</f>
        <v/>
      </c>
      <c r="S50" s="44" t="str">
        <f t="shared" ref="S50:V50" si="20">+IFERROR(IF(COUNT(S43:S49),ROUND(SUM(S43:S49),0),""),"")</f>
        <v/>
      </c>
      <c r="T50" s="158" t="str">
        <f>+IFERROR(IF(COUNT(R50:S50),ROUND(SUM(R50:S50),0),""),"")</f>
        <v/>
      </c>
      <c r="U50" s="115" t="str">
        <f>+IFERROR(IF(COUNT(L50,T50),ROUND(SUM(L50,T50)/SUM('Shareholding Pattern'!$L$78,'Shareholding Pattern'!$T$78)*100,2),""),"")</f>
        <v/>
      </c>
      <c r="V50" s="44" t="str">
        <f t="shared" si="20"/>
        <v/>
      </c>
      <c r="W50" s="153" t="str">
        <f>+IFERROR(IF(COUNT(V50),ROUND(SUM(V50)/SUM(L50)*100,2),""),0)</f>
        <v/>
      </c>
      <c r="X50" s="500"/>
      <c r="Y50" s="501"/>
      <c r="Z50" s="44" t="str">
        <f t="shared" ref="Z50" si="21">+IFERROR(IF(COUNT(Z43:Z49),ROUND(SUM(Z43:Z49),0),""),"")</f>
        <v/>
      </c>
      <c r="AA50" s="44" t="str">
        <f t="shared" ref="AA50" si="22">+IFERROR(IF(COUNT(AA43:AA49),ROUND(SUM(AA43:AA49),0),""),"")</f>
        <v/>
      </c>
      <c r="AB50" s="44" t="str">
        <f t="shared" ref="AB50" si="23">+IFERROR(IF(COUNT(AB43:AB49),ROUND(SUM(AB43:AB49),0),""),"")</f>
        <v/>
      </c>
      <c r="AC50" s="44" t="str">
        <f t="shared" ref="AC50" si="24">+IFERROR(IF(COUNT(AC43:AC49),ROUND(SUM(AC43:AC49),0),""),"")</f>
        <v/>
      </c>
      <c r="AR50" t="s">
        <v>835</v>
      </c>
    </row>
    <row r="51" spans="5:58" ht="20.100000000000001" customHeight="1">
      <c r="E51" s="86" t="s">
        <v>669</v>
      </c>
      <c r="F51" s="489" t="s">
        <v>656</v>
      </c>
      <c r="G51" s="490"/>
      <c r="H51" s="490"/>
      <c r="I51" s="490"/>
      <c r="J51" s="490"/>
      <c r="K51" s="490"/>
      <c r="L51" s="490"/>
      <c r="M51" s="490"/>
      <c r="N51" s="490"/>
      <c r="O51" s="490"/>
      <c r="P51" s="490"/>
      <c r="Q51" s="490"/>
      <c r="R51" s="490"/>
      <c r="S51" s="490"/>
      <c r="T51" s="490"/>
      <c r="U51" s="490"/>
      <c r="V51" s="490"/>
      <c r="W51" s="490"/>
      <c r="X51" s="490"/>
      <c r="Y51" s="490"/>
      <c r="Z51" s="490"/>
      <c r="AA51" s="490"/>
      <c r="AB51" s="490"/>
      <c r="AC51" s="491"/>
    </row>
    <row r="52" spans="5:58" ht="20.100000000000001" customHeight="1">
      <c r="E52" s="304" t="s">
        <v>26</v>
      </c>
      <c r="F52" s="326" t="s">
        <v>646</v>
      </c>
      <c r="G52" s="320"/>
      <c r="H52" s="319"/>
      <c r="I52" s="229"/>
      <c r="J52" s="229"/>
      <c r="K52" s="229"/>
      <c r="L52" s="174" t="str">
        <f>+IFERROR(IF(COUNT(I52:K52),ROUND(SUM(I52:K52),0),""),"")</f>
        <v/>
      </c>
      <c r="M52" s="363" t="str">
        <f>+IFERROR(IF(COUNT(L52),ROUND(L52/'Shareholding Pattern'!$L$78*100,2),""),"")</f>
        <v/>
      </c>
      <c r="N52" s="229"/>
      <c r="O52" s="229"/>
      <c r="P52" s="157" t="str">
        <f t="shared" ref="P52" si="25">+IFERROR(IF(COUNT(N52:O52),ROUND(SUM(N52:O52),0),""),"")</f>
        <v/>
      </c>
      <c r="Q52" s="89" t="str">
        <f>+IFERROR(IF(COUNT(P52),ROUND(P52/'Shareholding Pattern'!$P$79*100,2),""),"")</f>
        <v/>
      </c>
      <c r="R52" s="229"/>
      <c r="S52" s="229"/>
      <c r="T52" s="157" t="str">
        <f t="shared" ref="T52" si="26">+IFERROR(IF(COUNT(R52:S52),ROUND(SUM(R52:S52),0),""),"")</f>
        <v/>
      </c>
      <c r="U52" s="112" t="str">
        <f>+IFERROR(IF(COUNT(L52,T52),ROUND(SUM(L52,T52)/SUM('Shareholding Pattern'!$L$78,'Shareholding Pattern'!$T$78)*100,2),""),"")</f>
        <v/>
      </c>
      <c r="V52" s="229"/>
      <c r="W52" s="151" t="str">
        <f>+IFERROR(IF(COUNT(V52),ROUND(SUM(V52)/SUM(L52)*100,2),""),0)</f>
        <v/>
      </c>
      <c r="X52" s="496"/>
      <c r="Y52" s="497"/>
      <c r="Z52" s="229"/>
      <c r="AA52" s="229"/>
      <c r="AB52" s="229"/>
      <c r="AC52" s="229"/>
      <c r="AH52" t="s">
        <v>194</v>
      </c>
      <c r="AR52" t="s">
        <v>726</v>
      </c>
      <c r="AX52" t="s">
        <v>194</v>
      </c>
      <c r="AZ52" t="s">
        <v>764</v>
      </c>
      <c r="BF52" t="s">
        <v>763</v>
      </c>
    </row>
    <row r="53" spans="5:58" ht="20.100000000000001" customHeight="1">
      <c r="E53" s="305" t="s">
        <v>28</v>
      </c>
      <c r="F53" s="314" t="s">
        <v>657</v>
      </c>
      <c r="G53" s="300"/>
      <c r="H53" s="229"/>
      <c r="I53" s="229"/>
      <c r="J53" s="229"/>
      <c r="K53" s="229"/>
      <c r="L53" s="174" t="str">
        <f t="shared" ref="L53:L54" si="27">+IFERROR(IF(COUNT(I53:K53),ROUND(SUM(I53:K53),0),""),"")</f>
        <v/>
      </c>
      <c r="M53" s="363" t="str">
        <f>+IFERROR(IF(COUNT(L53),ROUND(L53/'Shareholding Pattern'!$L$78*100,2),""),"")</f>
        <v/>
      </c>
      <c r="N53" s="229"/>
      <c r="O53" s="229"/>
      <c r="P53" s="157" t="str">
        <f t="shared" ref="P53:P54" si="28">+IFERROR(IF(COUNT(N53:O53),ROUND(SUM(N53:O53),0),""),"")</f>
        <v/>
      </c>
      <c r="Q53" s="89" t="str">
        <f>+IFERROR(IF(COUNT(P53),ROUND(P53/'Shareholding Pattern'!$P$79*100,2),""),"")</f>
        <v/>
      </c>
      <c r="R53" s="229"/>
      <c r="S53" s="229"/>
      <c r="T53" s="157" t="str">
        <f t="shared" ref="T53:T54" si="29">+IFERROR(IF(COUNT(R53:S53),ROUND(SUM(R53:S53),0),""),"")</f>
        <v/>
      </c>
      <c r="U53" s="112" t="str">
        <f>+IFERROR(IF(COUNT(L53,T53),ROUND(SUM(L53,T53)/SUM('Shareholding Pattern'!$L$78,'Shareholding Pattern'!$T$78)*100,2),""),"")</f>
        <v/>
      </c>
      <c r="V53" s="229"/>
      <c r="W53" s="151" t="str">
        <f t="shared" ref="W53:W54" si="30">+IFERROR(IF(COUNT(V53),ROUND(SUM(V53)/SUM(L53)*100,2),""),0)</f>
        <v/>
      </c>
      <c r="X53" s="498"/>
      <c r="Y53" s="499"/>
      <c r="Z53" s="229"/>
      <c r="AA53" s="229"/>
      <c r="AB53" s="229"/>
      <c r="AC53" s="229"/>
      <c r="AH53" t="s">
        <v>826</v>
      </c>
      <c r="AR53" t="s">
        <v>727</v>
      </c>
      <c r="AX53" t="s">
        <v>826</v>
      </c>
      <c r="AZ53" t="s">
        <v>766</v>
      </c>
      <c r="BF53" t="s">
        <v>765</v>
      </c>
    </row>
    <row r="54" spans="5:58" ht="28.8">
      <c r="E54" s="306" t="s">
        <v>30</v>
      </c>
      <c r="F54" s="315" t="s">
        <v>658</v>
      </c>
      <c r="H54" s="229"/>
      <c r="I54" s="229"/>
      <c r="J54" s="229"/>
      <c r="K54" s="229"/>
      <c r="L54" s="327" t="str">
        <f t="shared" si="27"/>
        <v/>
      </c>
      <c r="M54" s="364" t="str">
        <f>+IFERROR(IF(COUNT(L54),ROUND(L54/'Shareholding Pattern'!$L$78*100,2),""),"")</f>
        <v/>
      </c>
      <c r="N54" s="229"/>
      <c r="O54" s="229"/>
      <c r="P54" s="316" t="str">
        <f t="shared" si="28"/>
        <v/>
      </c>
      <c r="Q54" s="328" t="str">
        <f>+IFERROR(IF(COUNT(P54),ROUND(P54/'Shareholding Pattern'!$P$79*100,2),""),"")</f>
        <v/>
      </c>
      <c r="R54" s="229"/>
      <c r="S54" s="229"/>
      <c r="T54" s="316" t="str">
        <f t="shared" si="29"/>
        <v/>
      </c>
      <c r="U54" s="367" t="str">
        <f>+IFERROR(IF(COUNT(L54,T54),ROUND(SUM(L54,T54)/SUM('Shareholding Pattern'!$L$78,'Shareholding Pattern'!$T$78)*100,2),""),"")</f>
        <v/>
      </c>
      <c r="V54" s="229"/>
      <c r="W54" s="317" t="str">
        <f t="shared" si="30"/>
        <v/>
      </c>
      <c r="X54" s="498"/>
      <c r="Y54" s="499"/>
      <c r="Z54" s="229"/>
      <c r="AA54" s="229"/>
      <c r="AB54" s="229"/>
      <c r="AC54" s="229"/>
      <c r="AH54" t="s">
        <v>827</v>
      </c>
      <c r="AR54" t="s">
        <v>728</v>
      </c>
      <c r="AX54" t="s">
        <v>827</v>
      </c>
      <c r="AZ54" t="s">
        <v>768</v>
      </c>
      <c r="BF54" t="s">
        <v>767</v>
      </c>
    </row>
    <row r="55" spans="5:58" ht="20.100000000000001" customHeight="1">
      <c r="E55" s="492" t="s">
        <v>65</v>
      </c>
      <c r="F55" s="492"/>
      <c r="G55" s="492"/>
      <c r="H55" s="44" t="str">
        <f>+IFERROR(IF(COUNT(H52:H54),ROUND(SUM(H52:H54),0),""),"")</f>
        <v/>
      </c>
      <c r="I55" s="44" t="str">
        <f t="shared" ref="I55:O55" si="31">+IFERROR(IF(COUNT(I52:I54),ROUND(SUM(I52:I54),0),""),"")</f>
        <v/>
      </c>
      <c r="J55" s="44" t="str">
        <f t="shared" si="31"/>
        <v/>
      </c>
      <c r="K55" s="44" t="str">
        <f t="shared" si="31"/>
        <v/>
      </c>
      <c r="L55" s="158" t="str">
        <f t="shared" ref="L55" si="32">+IFERROR(IF(COUNT(I55:K55),ROUND(SUM(I55:K55),0),""),"")</f>
        <v/>
      </c>
      <c r="M55" s="143" t="str">
        <f>+IFERROR(IF(COUNT(L55),ROUND(L55/'Shareholding Pattern'!$L$78*100,2),""),"")</f>
        <v/>
      </c>
      <c r="N55" s="44" t="str">
        <f t="shared" si="31"/>
        <v/>
      </c>
      <c r="O55" s="44" t="str">
        <f t="shared" si="31"/>
        <v/>
      </c>
      <c r="P55" s="158" t="str">
        <f>+IFERROR(IF(COUNT(N55:O55),ROUND(SUM(N55:O55),0),""),"")</f>
        <v/>
      </c>
      <c r="Q55" s="149" t="str">
        <f>+IFERROR(IF(COUNT(P55),ROUND(P55/'Shareholding Pattern'!$P$79*100,2),""),"")</f>
        <v/>
      </c>
      <c r="R55" s="44" t="str">
        <f t="shared" ref="R55" si="33">+IFERROR(IF(COUNT(R52:R54),ROUND(SUM(R52:R54),0),""),"")</f>
        <v/>
      </c>
      <c r="S55" s="44" t="str">
        <f t="shared" ref="S55:V55" si="34">+IFERROR(IF(COUNT(S52:S54),ROUND(SUM(S52:S54),0),""),"")</f>
        <v/>
      </c>
      <c r="T55" s="158" t="str">
        <f>+IFERROR(IF(COUNT(R55:S55),ROUND(SUM(R55:S55),0),""),"")</f>
        <v/>
      </c>
      <c r="U55" s="115" t="str">
        <f>+IFERROR(IF(COUNT(L55,T55),ROUND(SUM(L55,T55)/SUM('Shareholding Pattern'!$L$78,'Shareholding Pattern'!$T$78)*100,2),""),"")</f>
        <v/>
      </c>
      <c r="V55" s="44" t="str">
        <f t="shared" si="34"/>
        <v/>
      </c>
      <c r="W55" s="153" t="str">
        <f>+IFERROR(IF(COUNT(V55),ROUND(SUM(V55)/SUM(L55)*100,2),""),0)</f>
        <v/>
      </c>
      <c r="X55" s="498"/>
      <c r="Y55" s="499"/>
      <c r="Z55" s="44" t="str">
        <f t="shared" ref="Z55" si="35">+IFERROR(IF(COUNT(Z52:Z54),ROUND(SUM(Z52:Z54),0),""),"")</f>
        <v/>
      </c>
      <c r="AA55" s="44" t="str">
        <f t="shared" ref="AA55" si="36">+IFERROR(IF(COUNT(AA52:AA54),ROUND(SUM(AA52:AA54),0),""),"")</f>
        <v/>
      </c>
      <c r="AB55" s="44" t="str">
        <f t="shared" ref="AB55" si="37">+IFERROR(IF(COUNT(AB52:AB54),ROUND(SUM(AB52:AB54),0),""),"")</f>
        <v/>
      </c>
      <c r="AC55" s="44" t="str">
        <f t="shared" ref="AC55" si="38">+IFERROR(IF(COUNT(AC52:AC54),ROUND(SUM(AC52:AC54),0),""),"")</f>
        <v/>
      </c>
      <c r="AR55" t="s">
        <v>373</v>
      </c>
    </row>
    <row r="56" spans="5:58" ht="20.100000000000001" customHeight="1">
      <c r="E56" s="92" t="s">
        <v>670</v>
      </c>
      <c r="F56" s="186" t="s">
        <v>61</v>
      </c>
      <c r="G56" s="135"/>
      <c r="H56" s="273"/>
      <c r="I56" s="273"/>
      <c r="J56" s="273"/>
      <c r="K56" s="135"/>
      <c r="L56" s="135"/>
      <c r="M56" s="136"/>
      <c r="N56" s="137"/>
      <c r="O56" s="137"/>
      <c r="P56" s="273"/>
      <c r="Q56" s="136"/>
      <c r="R56" s="273"/>
      <c r="S56" s="273"/>
      <c r="T56" s="273"/>
      <c r="U56" s="368"/>
      <c r="V56" s="137"/>
      <c r="W56" s="138"/>
      <c r="X56" s="498"/>
      <c r="Y56" s="499"/>
      <c r="Z56" s="321"/>
      <c r="AA56" s="123"/>
      <c r="AB56" s="123"/>
      <c r="AC56" s="278"/>
    </row>
    <row r="57" spans="5:58" ht="51.75" customHeight="1">
      <c r="E57" s="303" t="s">
        <v>26</v>
      </c>
      <c r="F57" s="301" t="s">
        <v>659</v>
      </c>
      <c r="H57" s="229"/>
      <c r="I57" s="229"/>
      <c r="J57" s="229"/>
      <c r="K57" s="229"/>
      <c r="L57" s="174" t="str">
        <f>+IFERROR(IF(COUNT(I57:K57),ROUND(SUM(I57:K57),0),""),"")</f>
        <v/>
      </c>
      <c r="M57" s="363" t="str">
        <f>+IFERROR(IF(COUNT(L57),ROUND(L57/'Shareholding Pattern'!$L$78*100,2),""),"")</f>
        <v/>
      </c>
      <c r="N57" s="229"/>
      <c r="O57" s="229"/>
      <c r="P57" s="174" t="str">
        <f t="shared" ref="P57:P69" si="39">+IFERROR(IF(COUNT(N57:O57),ROUND(SUM(N57:O57),0),""),"")</f>
        <v/>
      </c>
      <c r="Q57" s="145" t="str">
        <f>+IFERROR(IF(COUNT(P57),ROUND(P57/'Shareholding Pattern'!$P$79*100,2),""),"")</f>
        <v/>
      </c>
      <c r="R57" s="229"/>
      <c r="S57" s="229"/>
      <c r="T57" s="174" t="str">
        <f>+IFERROR(IF(COUNT(R57:S57),ROUND(SUM(R57:S57),0),""),"")</f>
        <v/>
      </c>
      <c r="U57" s="112" t="str">
        <f>+IFERROR(IF(COUNT(L57,T57),ROUND(SUM(L57,T57)/SUM('Shareholding Pattern'!$L$78,'Shareholding Pattern'!$T$78)*100,2),""),"")</f>
        <v/>
      </c>
      <c r="V57" s="229"/>
      <c r="W57" s="151" t="str">
        <f t="shared" ref="W57:W71" si="40">+IFERROR(IF(COUNT(V57),ROUND(SUM(V57)/SUM(L57)*100,2),""),0)</f>
        <v/>
      </c>
      <c r="X57" s="498"/>
      <c r="Y57" s="499"/>
      <c r="Z57" s="229"/>
      <c r="AA57" s="229"/>
      <c r="AB57" s="229"/>
      <c r="AC57" s="229"/>
      <c r="AH57" t="s">
        <v>828</v>
      </c>
      <c r="AR57" t="s">
        <v>729</v>
      </c>
      <c r="AX57" t="s">
        <v>828</v>
      </c>
      <c r="AZ57" t="s">
        <v>770</v>
      </c>
      <c r="BF57" t="s">
        <v>769</v>
      </c>
    </row>
    <row r="58" spans="5:58" ht="51.75" customHeight="1">
      <c r="E58" s="303" t="s">
        <v>28</v>
      </c>
      <c r="F58" s="301" t="s">
        <v>660</v>
      </c>
      <c r="H58" s="229"/>
      <c r="I58" s="229"/>
      <c r="J58" s="229"/>
      <c r="K58" s="229"/>
      <c r="L58" s="174" t="str">
        <f t="shared" ref="L58:L69" si="41">+IFERROR(IF(COUNT(I58:K58),ROUND(SUM(I58:K58),0),""),"")</f>
        <v/>
      </c>
      <c r="M58" s="363" t="str">
        <f>+IFERROR(IF(COUNT(L58),ROUND(L58/'Shareholding Pattern'!$L$78*100,2),""),"")</f>
        <v/>
      </c>
      <c r="N58" s="229"/>
      <c r="O58" s="229"/>
      <c r="P58" s="174" t="str">
        <f t="shared" si="39"/>
        <v/>
      </c>
      <c r="Q58" s="145" t="str">
        <f>+IFERROR(IF(COUNT(P58),ROUND(P58/'Shareholding Pattern'!$P$79*100,2),""),"")</f>
        <v/>
      </c>
      <c r="R58" s="229"/>
      <c r="S58" s="229"/>
      <c r="T58" s="174" t="str">
        <f t="shared" ref="T58:T69" si="42">+IFERROR(IF(COUNT(R58:S58),ROUND(SUM(R58:S58),0),""),"")</f>
        <v/>
      </c>
      <c r="U58" s="112" t="str">
        <f>+IFERROR(IF(COUNT(L58,T58),ROUND(SUM(L58,T58)/SUM('Shareholding Pattern'!$L$78,'Shareholding Pattern'!$T$78)*100,2),""),"")</f>
        <v/>
      </c>
      <c r="V58" s="229"/>
      <c r="W58" s="151" t="str">
        <f t="shared" si="40"/>
        <v/>
      </c>
      <c r="X58" s="498"/>
      <c r="Y58" s="499"/>
      <c r="Z58" s="229"/>
      <c r="AA58" s="229"/>
      <c r="AB58" s="229"/>
      <c r="AC58" s="229"/>
      <c r="AH58" t="s">
        <v>829</v>
      </c>
      <c r="AR58" t="s">
        <v>730</v>
      </c>
      <c r="AX58" t="s">
        <v>829</v>
      </c>
      <c r="AZ58" t="s">
        <v>772</v>
      </c>
      <c r="BF58" t="s">
        <v>771</v>
      </c>
    </row>
    <row r="59" spans="5:58" ht="51.75" customHeight="1">
      <c r="E59" s="303" t="s">
        <v>30</v>
      </c>
      <c r="F59" s="301" t="s">
        <v>661</v>
      </c>
      <c r="H59" s="229"/>
      <c r="I59" s="229"/>
      <c r="J59" s="229"/>
      <c r="K59" s="229"/>
      <c r="L59" s="174" t="str">
        <f t="shared" si="41"/>
        <v/>
      </c>
      <c r="M59" s="363" t="str">
        <f>+IFERROR(IF(COUNT(L59),ROUND(L59/'Shareholding Pattern'!$L$78*100,2),""),"")</f>
        <v/>
      </c>
      <c r="N59" s="229"/>
      <c r="O59" s="229"/>
      <c r="P59" s="174" t="str">
        <f t="shared" si="39"/>
        <v/>
      </c>
      <c r="Q59" s="145" t="str">
        <f>+IFERROR(IF(COUNT(P59),ROUND(P59/'Shareholding Pattern'!$P$79*100,2),""),"")</f>
        <v/>
      </c>
      <c r="R59" s="229"/>
      <c r="S59" s="229"/>
      <c r="T59" s="174" t="str">
        <f t="shared" si="42"/>
        <v/>
      </c>
      <c r="U59" s="112" t="str">
        <f>+IFERROR(IF(COUNT(L59,T59),ROUND(SUM(L59,T59)/SUM('Shareholding Pattern'!$L$78,'Shareholding Pattern'!$T$78)*100,2),""),"")</f>
        <v/>
      </c>
      <c r="V59" s="229"/>
      <c r="W59" s="151" t="str">
        <f t="shared" si="40"/>
        <v/>
      </c>
      <c r="X59" s="498"/>
      <c r="Y59" s="499"/>
      <c r="Z59" s="229"/>
      <c r="AA59" s="229"/>
      <c r="AB59" s="229"/>
      <c r="AC59" s="229"/>
      <c r="AH59" t="s">
        <v>661</v>
      </c>
      <c r="AR59" t="s">
        <v>731</v>
      </c>
      <c r="AX59" t="s">
        <v>661</v>
      </c>
      <c r="AZ59" t="s">
        <v>774</v>
      </c>
      <c r="BF59" t="s">
        <v>773</v>
      </c>
    </row>
    <row r="60" spans="5:58" ht="51.75" customHeight="1">
      <c r="E60" s="303" t="s">
        <v>32</v>
      </c>
      <c r="F60" s="301" t="s">
        <v>662</v>
      </c>
      <c r="H60" s="229"/>
      <c r="I60" s="229"/>
      <c r="J60" s="229"/>
      <c r="K60" s="229"/>
      <c r="L60" s="174" t="str">
        <f t="shared" si="41"/>
        <v/>
      </c>
      <c r="M60" s="363" t="str">
        <f>+IFERROR(IF(COUNT(L60),ROUND(L60/'Shareholding Pattern'!$L$78*100,2),""),"")</f>
        <v/>
      </c>
      <c r="N60" s="229"/>
      <c r="O60" s="229"/>
      <c r="P60" s="174" t="str">
        <f t="shared" si="39"/>
        <v/>
      </c>
      <c r="Q60" s="145" t="str">
        <f>+IFERROR(IF(COUNT(P60),ROUND(P60/'Shareholding Pattern'!$P$79*100,2),""),"")</f>
        <v/>
      </c>
      <c r="R60" s="229"/>
      <c r="S60" s="229"/>
      <c r="T60" s="174" t="str">
        <f t="shared" si="42"/>
        <v/>
      </c>
      <c r="U60" s="112" t="str">
        <f>+IFERROR(IF(COUNT(L60,T60),ROUND(SUM(L60,T60)/SUM('Shareholding Pattern'!$L$78,'Shareholding Pattern'!$T$78)*100,2),""),"")</f>
        <v/>
      </c>
      <c r="V60" s="229"/>
      <c r="W60" s="151" t="str">
        <f t="shared" si="40"/>
        <v/>
      </c>
      <c r="X60" s="498"/>
      <c r="Y60" s="499"/>
      <c r="Z60" s="229"/>
      <c r="AA60" s="229"/>
      <c r="AB60" s="229"/>
      <c r="AC60" s="229"/>
      <c r="AH60" t="s">
        <v>830</v>
      </c>
      <c r="AR60" t="s">
        <v>732</v>
      </c>
      <c r="AX60" t="s">
        <v>830</v>
      </c>
      <c r="AZ60" t="s">
        <v>776</v>
      </c>
      <c r="BF60" t="s">
        <v>775</v>
      </c>
    </row>
    <row r="61" spans="5:58" ht="51.75" customHeight="1">
      <c r="E61" s="303" t="s">
        <v>42</v>
      </c>
      <c r="F61" s="301" t="s">
        <v>663</v>
      </c>
      <c r="H61" s="229"/>
      <c r="I61" s="229"/>
      <c r="J61" s="229"/>
      <c r="K61" s="229"/>
      <c r="L61" s="174" t="str">
        <f t="shared" si="41"/>
        <v/>
      </c>
      <c r="M61" s="363" t="str">
        <f>+IFERROR(IF(COUNT(L61),ROUND(L61/'Shareholding Pattern'!$L$78*100,2),""),"")</f>
        <v/>
      </c>
      <c r="N61" s="229"/>
      <c r="O61" s="229"/>
      <c r="P61" s="174" t="str">
        <f t="shared" si="39"/>
        <v/>
      </c>
      <c r="Q61" s="145" t="str">
        <f>+IFERROR(IF(COUNT(P61),ROUND(P61/'Shareholding Pattern'!$P$79*100,2),""),"")</f>
        <v/>
      </c>
      <c r="R61" s="229"/>
      <c r="S61" s="229"/>
      <c r="T61" s="174" t="str">
        <f t="shared" si="42"/>
        <v/>
      </c>
      <c r="U61" s="112" t="str">
        <f>+IFERROR(IF(COUNT(L61,T61),ROUND(SUM(L61,T61)/SUM('Shareholding Pattern'!$L$78,'Shareholding Pattern'!$T$78)*100,2),""),"")</f>
        <v/>
      </c>
      <c r="V61" s="229"/>
      <c r="W61" s="151" t="str">
        <f t="shared" si="40"/>
        <v/>
      </c>
      <c r="X61" s="498"/>
      <c r="Y61" s="499"/>
      <c r="Z61" s="229"/>
      <c r="AA61" s="229"/>
      <c r="AB61" s="229"/>
      <c r="AC61" s="229"/>
      <c r="AH61" t="s">
        <v>831</v>
      </c>
      <c r="AR61" t="s">
        <v>733</v>
      </c>
      <c r="AX61" t="s">
        <v>831</v>
      </c>
      <c r="AZ61" t="s">
        <v>778</v>
      </c>
      <c r="BF61" t="s">
        <v>777</v>
      </c>
    </row>
    <row r="62" spans="5:58" ht="51.75" customHeight="1">
      <c r="E62" s="303" t="s">
        <v>50</v>
      </c>
      <c r="F62" s="318" t="s">
        <v>664</v>
      </c>
      <c r="H62" s="229"/>
      <c r="I62" s="229"/>
      <c r="J62" s="229"/>
      <c r="K62" s="229"/>
      <c r="L62" s="174" t="str">
        <f t="shared" si="41"/>
        <v/>
      </c>
      <c r="M62" s="363" t="str">
        <f>+IFERROR(IF(COUNT(L62),ROUND(L62/'Shareholding Pattern'!$L$78*100,2),""),"")</f>
        <v/>
      </c>
      <c r="N62" s="229"/>
      <c r="O62" s="229"/>
      <c r="P62" s="174" t="str">
        <f t="shared" si="39"/>
        <v/>
      </c>
      <c r="Q62" s="145" t="str">
        <f>+IFERROR(IF(COUNT(P62),ROUND(P62/'Shareholding Pattern'!$P$79*100,2),""),"")</f>
        <v/>
      </c>
      <c r="R62" s="229"/>
      <c r="S62" s="229"/>
      <c r="T62" s="174" t="str">
        <f t="shared" si="42"/>
        <v/>
      </c>
      <c r="U62" s="112" t="str">
        <f>+IFERROR(IF(COUNT(L62,T62),ROUND(SUM(L62,T62)/SUM('Shareholding Pattern'!$L$78,'Shareholding Pattern'!$T$78)*100,2),""),"")</f>
        <v/>
      </c>
      <c r="V62" s="229"/>
      <c r="W62" s="151" t="str">
        <f t="shared" si="40"/>
        <v/>
      </c>
      <c r="X62" s="498"/>
      <c r="Y62" s="499"/>
      <c r="Z62" s="229"/>
      <c r="AA62" s="229"/>
      <c r="AB62" s="229"/>
      <c r="AC62" s="229"/>
      <c r="AH62" t="s">
        <v>832</v>
      </c>
      <c r="AR62" t="s">
        <v>734</v>
      </c>
      <c r="AX62" t="s">
        <v>832</v>
      </c>
      <c r="AZ62" t="s">
        <v>780</v>
      </c>
      <c r="BF62" t="s">
        <v>779</v>
      </c>
    </row>
    <row r="63" spans="5:58" ht="51.75" customHeight="1">
      <c r="E63" s="303" t="s">
        <v>51</v>
      </c>
      <c r="F63" s="301" t="s">
        <v>647</v>
      </c>
      <c r="H63" s="229"/>
      <c r="I63" s="229"/>
      <c r="J63" s="229"/>
      <c r="K63" s="229"/>
      <c r="L63" s="174" t="str">
        <f t="shared" si="41"/>
        <v/>
      </c>
      <c r="M63" s="363" t="str">
        <f>+IFERROR(IF(COUNT(L63),ROUND(L63/'Shareholding Pattern'!$L$78*100,2),""),"")</f>
        <v/>
      </c>
      <c r="N63" s="229"/>
      <c r="O63" s="229"/>
      <c r="P63" s="174" t="str">
        <f t="shared" si="39"/>
        <v/>
      </c>
      <c r="Q63" s="145" t="str">
        <f>+IFERROR(IF(COUNT(P63),ROUND(P63/'Shareholding Pattern'!$P$79*100,2),""),"")</f>
        <v/>
      </c>
      <c r="R63" s="229"/>
      <c r="S63" s="229"/>
      <c r="T63" s="174" t="str">
        <f t="shared" si="42"/>
        <v/>
      </c>
      <c r="U63" s="112" t="str">
        <f>+IFERROR(IF(COUNT(L63,T63),ROUND(SUM(L63,T63)/SUM('Shareholding Pattern'!$L$78,'Shareholding Pattern'!$T$78)*100,2),""),"")</f>
        <v/>
      </c>
      <c r="V63" s="229"/>
      <c r="W63" s="151" t="str">
        <f t="shared" si="40"/>
        <v/>
      </c>
      <c r="X63" s="498"/>
      <c r="Y63" s="499"/>
      <c r="Z63" s="229"/>
      <c r="AA63" s="229"/>
      <c r="AB63" s="229"/>
      <c r="AC63" s="229"/>
      <c r="AH63" t="s">
        <v>195</v>
      </c>
      <c r="AR63" t="s">
        <v>735</v>
      </c>
      <c r="AX63" t="s">
        <v>195</v>
      </c>
      <c r="AZ63" t="s">
        <v>782</v>
      </c>
      <c r="BF63" t="s">
        <v>781</v>
      </c>
    </row>
    <row r="64" spans="5:58" ht="43.5" customHeight="1">
      <c r="E64" s="303" t="s">
        <v>53</v>
      </c>
      <c r="F64" s="189" t="s">
        <v>648</v>
      </c>
      <c r="H64" s="229">
        <v>127</v>
      </c>
      <c r="I64" s="229">
        <v>867000</v>
      </c>
      <c r="J64" s="229"/>
      <c r="K64" s="229"/>
      <c r="L64" s="174">
        <f t="shared" si="41"/>
        <v>867000</v>
      </c>
      <c r="M64" s="363">
        <f>+IFERROR(IF(COUNT(L64),ROUND(L64/'Shareholding Pattern'!$L$78*100,2),""),"")</f>
        <v>41.52</v>
      </c>
      <c r="N64" s="229">
        <v>867000</v>
      </c>
      <c r="O64" s="229"/>
      <c r="P64" s="174">
        <f t="shared" si="39"/>
        <v>867000</v>
      </c>
      <c r="Q64" s="145">
        <f>+IFERROR(IF(COUNT(P64),ROUND(P64/'Shareholding Pattern'!$P$79*100,2),""),"")</f>
        <v>41.52</v>
      </c>
      <c r="R64" s="229"/>
      <c r="S64" s="229"/>
      <c r="T64" s="174" t="str">
        <f t="shared" si="42"/>
        <v/>
      </c>
      <c r="U64" s="112">
        <f>+IFERROR(IF(COUNT(L64,T64),ROUND(SUM(L64,T64)/SUM('Shareholding Pattern'!$L$78,'Shareholding Pattern'!$T$78)*100,2),""),"")</f>
        <v>41.52</v>
      </c>
      <c r="V64" s="229"/>
      <c r="W64" s="151" t="str">
        <f t="shared" si="40"/>
        <v/>
      </c>
      <c r="X64" s="498"/>
      <c r="Y64" s="499"/>
      <c r="Z64" s="229">
        <v>867000</v>
      </c>
      <c r="AA64" s="229">
        <v>867000</v>
      </c>
      <c r="AB64" s="229">
        <v>0</v>
      </c>
      <c r="AC64" s="229">
        <v>0</v>
      </c>
      <c r="AH64" t="s">
        <v>196</v>
      </c>
      <c r="AR64" t="s">
        <v>736</v>
      </c>
      <c r="AX64" t="s">
        <v>196</v>
      </c>
      <c r="AZ64" t="s">
        <v>784</v>
      </c>
      <c r="BF64" t="s">
        <v>783</v>
      </c>
    </row>
    <row r="65" spans="5:58" ht="43.5" customHeight="1">
      <c r="E65" s="303" t="s">
        <v>55</v>
      </c>
      <c r="F65" s="189" t="s">
        <v>665</v>
      </c>
      <c r="H65" s="229"/>
      <c r="I65" s="229"/>
      <c r="J65" s="229"/>
      <c r="K65" s="229"/>
      <c r="L65" s="174" t="str">
        <f t="shared" si="41"/>
        <v/>
      </c>
      <c r="M65" s="363" t="str">
        <f>+IFERROR(IF(COUNT(L65),ROUND(L65/'Shareholding Pattern'!$L$78*100,2),""),"")</f>
        <v/>
      </c>
      <c r="N65" s="229"/>
      <c r="O65" s="229"/>
      <c r="P65" s="174" t="str">
        <f t="shared" si="39"/>
        <v/>
      </c>
      <c r="Q65" s="145" t="str">
        <f>+IFERROR(IF(COUNT(P65),ROUND(P65/'Shareholding Pattern'!$P$79*100,2),""),"")</f>
        <v/>
      </c>
      <c r="R65" s="229"/>
      <c r="S65" s="229"/>
      <c r="T65" s="174" t="str">
        <f t="shared" si="42"/>
        <v/>
      </c>
      <c r="U65" s="112" t="str">
        <f>+IFERROR(IF(COUNT(L65,T65),ROUND(SUM(L65,T65)/SUM('Shareholding Pattern'!$L$78,'Shareholding Pattern'!$T$78)*100,2),""),"")</f>
        <v/>
      </c>
      <c r="V65" s="229"/>
      <c r="W65" s="151" t="str">
        <f t="shared" si="40"/>
        <v/>
      </c>
      <c r="X65" s="498"/>
      <c r="Y65" s="499"/>
      <c r="Z65" s="229"/>
      <c r="AA65" s="229"/>
      <c r="AB65" s="229"/>
      <c r="AC65" s="229"/>
      <c r="AH65" t="s">
        <v>665</v>
      </c>
      <c r="AR65" t="s">
        <v>737</v>
      </c>
      <c r="AX65" t="s">
        <v>665</v>
      </c>
      <c r="AZ65" t="s">
        <v>786</v>
      </c>
      <c r="BF65" t="s">
        <v>785</v>
      </c>
    </row>
    <row r="66" spans="5:58" ht="43.5" customHeight="1">
      <c r="E66" s="303" t="s">
        <v>667</v>
      </c>
      <c r="F66" s="189" t="s">
        <v>464</v>
      </c>
      <c r="H66" s="229"/>
      <c r="I66" s="229"/>
      <c r="J66" s="229"/>
      <c r="K66" s="229"/>
      <c r="L66" s="174" t="str">
        <f t="shared" si="41"/>
        <v/>
      </c>
      <c r="M66" s="363" t="str">
        <f>+IFERROR(IF(COUNT(L66),ROUND(L66/'Shareholding Pattern'!$L$78*100,2),""),"")</f>
        <v/>
      </c>
      <c r="N66" s="229"/>
      <c r="O66" s="229"/>
      <c r="P66" s="174" t="str">
        <f t="shared" si="39"/>
        <v/>
      </c>
      <c r="Q66" s="145" t="str">
        <f>+IFERROR(IF(COUNT(P66),ROUND(P66/'Shareholding Pattern'!$P$79*100,2),""),"")</f>
        <v/>
      </c>
      <c r="R66" s="229"/>
      <c r="S66" s="229"/>
      <c r="T66" s="174" t="str">
        <f t="shared" si="42"/>
        <v/>
      </c>
      <c r="U66" s="112" t="str">
        <f>+IFERROR(IF(COUNT(L66,T66),ROUND(SUM(L66,T66)/SUM('Shareholding Pattern'!$L$78,'Shareholding Pattern'!$T$78)*100,2),""),"")</f>
        <v/>
      </c>
      <c r="V66" s="229"/>
      <c r="W66" s="151" t="str">
        <f t="shared" si="40"/>
        <v/>
      </c>
      <c r="X66" s="498"/>
      <c r="Y66" s="499"/>
      <c r="Z66" s="229"/>
      <c r="AA66" s="229"/>
      <c r="AB66" s="229"/>
      <c r="AC66" s="229"/>
      <c r="AH66" t="s">
        <v>464</v>
      </c>
      <c r="AR66" t="s">
        <v>738</v>
      </c>
      <c r="AX66" t="s">
        <v>464</v>
      </c>
      <c r="AZ66" t="s">
        <v>788</v>
      </c>
      <c r="BF66" t="s">
        <v>787</v>
      </c>
    </row>
    <row r="67" spans="5:58" ht="43.5" customHeight="1">
      <c r="E67" s="303" t="s">
        <v>668</v>
      </c>
      <c r="F67" s="189" t="s">
        <v>666</v>
      </c>
      <c r="H67" s="229"/>
      <c r="I67" s="229"/>
      <c r="J67" s="229"/>
      <c r="K67" s="229"/>
      <c r="L67" s="174" t="str">
        <f t="shared" si="41"/>
        <v/>
      </c>
      <c r="M67" s="363" t="str">
        <f>+IFERROR(IF(COUNT(L67),ROUND(L67/'Shareholding Pattern'!$L$78*100,2),""),"")</f>
        <v/>
      </c>
      <c r="N67" s="229"/>
      <c r="O67" s="229"/>
      <c r="P67" s="174" t="str">
        <f t="shared" si="39"/>
        <v/>
      </c>
      <c r="Q67" s="145" t="str">
        <f>+IFERROR(IF(COUNT(P67),ROUND(P67/'Shareholding Pattern'!$P$79*100,2),""),"")</f>
        <v/>
      </c>
      <c r="R67" s="229"/>
      <c r="S67" s="229"/>
      <c r="T67" s="174" t="str">
        <f t="shared" si="42"/>
        <v/>
      </c>
      <c r="U67" s="112" t="str">
        <f>+IFERROR(IF(COUNT(L67,T67),ROUND(SUM(L67,T67)/SUM('Shareholding Pattern'!$L$78,'Shareholding Pattern'!$T$78)*100,2),""),"")</f>
        <v/>
      </c>
      <c r="V67" s="229"/>
      <c r="W67" s="151" t="str">
        <f t="shared" si="40"/>
        <v/>
      </c>
      <c r="X67" s="498"/>
      <c r="Y67" s="499"/>
      <c r="Z67" s="229"/>
      <c r="AA67" s="229"/>
      <c r="AB67" s="229"/>
      <c r="AC67" s="229"/>
      <c r="AH67" t="s">
        <v>666</v>
      </c>
      <c r="AR67" t="s">
        <v>739</v>
      </c>
      <c r="AX67" t="s">
        <v>666</v>
      </c>
      <c r="AZ67" t="s">
        <v>790</v>
      </c>
      <c r="BF67" t="s">
        <v>789</v>
      </c>
    </row>
    <row r="68" spans="5:58" ht="39" customHeight="1">
      <c r="E68" s="303" t="s">
        <v>671</v>
      </c>
      <c r="F68" s="189" t="s">
        <v>440</v>
      </c>
      <c r="H68" s="229"/>
      <c r="I68" s="229"/>
      <c r="J68" s="229"/>
      <c r="K68" s="229"/>
      <c r="L68" s="174" t="str">
        <f t="shared" si="41"/>
        <v/>
      </c>
      <c r="M68" s="363" t="str">
        <f>+IFERROR(IF(COUNT(L68),ROUND(L68/'Shareholding Pattern'!$L$78*100,2),""),"")</f>
        <v/>
      </c>
      <c r="N68" s="229"/>
      <c r="O68" s="229"/>
      <c r="P68" s="174" t="str">
        <f t="shared" si="39"/>
        <v/>
      </c>
      <c r="Q68" s="145" t="str">
        <f>+IFERROR(IF(COUNT(P68),ROUND(P68/'Shareholding Pattern'!$P$79*100,2),""),"")</f>
        <v/>
      </c>
      <c r="R68" s="229"/>
      <c r="S68" s="229"/>
      <c r="T68" s="174" t="str">
        <f t="shared" si="42"/>
        <v/>
      </c>
      <c r="U68" s="112" t="str">
        <f>+IFERROR(IF(COUNT(L68,T68),ROUND(SUM(L68,T68)/SUM('Shareholding Pattern'!$L$78,'Shareholding Pattern'!$T$78)*100,2),""),"")</f>
        <v/>
      </c>
      <c r="V68" s="229"/>
      <c r="W68" s="151" t="str">
        <f t="shared" si="40"/>
        <v/>
      </c>
      <c r="X68" s="498"/>
      <c r="Y68" s="499"/>
      <c r="Z68" s="229"/>
      <c r="AA68" s="229"/>
      <c r="AB68" s="229"/>
      <c r="AC68" s="229"/>
      <c r="AH68" t="s">
        <v>440</v>
      </c>
      <c r="AR68" t="s">
        <v>740</v>
      </c>
      <c r="AX68" t="s">
        <v>440</v>
      </c>
      <c r="AZ68" t="s">
        <v>792</v>
      </c>
      <c r="BF68" t="s">
        <v>791</v>
      </c>
    </row>
    <row r="69" spans="5:58" ht="20.100000000000001" customHeight="1">
      <c r="E69" s="303" t="s">
        <v>672</v>
      </c>
      <c r="F69" s="190" t="s">
        <v>33</v>
      </c>
      <c r="H69" s="229">
        <v>4</v>
      </c>
      <c r="I69" s="229">
        <v>19500</v>
      </c>
      <c r="J69" s="229"/>
      <c r="K69" s="229"/>
      <c r="L69" s="174">
        <f t="shared" si="41"/>
        <v>19500</v>
      </c>
      <c r="M69" s="363">
        <f>+IFERROR(IF(COUNT(L69),ROUND(L69/'Shareholding Pattern'!$L$78*100,2),""),"")</f>
        <v>0.93</v>
      </c>
      <c r="N69" s="229">
        <v>19500</v>
      </c>
      <c r="O69" s="229"/>
      <c r="P69" s="174">
        <f t="shared" si="39"/>
        <v>19500</v>
      </c>
      <c r="Q69" s="145">
        <f>+IFERROR(IF(COUNT(P69),ROUND(P69/'Shareholding Pattern'!$P$79*100,2),""),"")</f>
        <v>0.93</v>
      </c>
      <c r="R69" s="229"/>
      <c r="S69" s="229"/>
      <c r="T69" s="174" t="str">
        <f t="shared" si="42"/>
        <v/>
      </c>
      <c r="U69" s="112">
        <f>+IFERROR(IF(COUNT(L69,T69),ROUND(SUM(L69,T69)/SUM('Shareholding Pattern'!$L$78,'Shareholding Pattern'!$T$78)*100,2),""),"")</f>
        <v>0.93</v>
      </c>
      <c r="V69" s="229"/>
      <c r="W69" s="151" t="str">
        <f t="shared" si="40"/>
        <v/>
      </c>
      <c r="X69" s="498"/>
      <c r="Y69" s="499"/>
      <c r="Z69" s="229">
        <v>19500</v>
      </c>
      <c r="AA69" s="229">
        <v>19500</v>
      </c>
      <c r="AB69" s="229">
        <v>0</v>
      </c>
      <c r="AC69" s="229">
        <v>0</v>
      </c>
      <c r="AH69" t="s">
        <v>797</v>
      </c>
      <c r="AR69" t="s">
        <v>185</v>
      </c>
      <c r="AX69" t="s">
        <v>797</v>
      </c>
      <c r="AZ69" t="s">
        <v>794</v>
      </c>
      <c r="BF69" t="s">
        <v>793</v>
      </c>
    </row>
    <row r="70" spans="5:58" ht="20.100000000000001" customHeight="1">
      <c r="E70" s="492" t="s">
        <v>673</v>
      </c>
      <c r="F70" s="492"/>
      <c r="G70" s="492"/>
      <c r="H70" s="52">
        <f>+IFERROR(IF(COUNT(H57:H69),ROUND(SUM(H57:H69),0),""),"")</f>
        <v>131</v>
      </c>
      <c r="I70" s="52">
        <f>+IFERROR(IF(COUNT(I57:I69),ROUND(SUM(I57:I69),0),""),"")</f>
        <v>886500</v>
      </c>
      <c r="J70" s="52" t="str">
        <f>+IFERROR(IF(COUNT(J57:J69),ROUND(SUM(J57:J69),0),""),"")</f>
        <v/>
      </c>
      <c r="K70" s="4" t="str">
        <f>+IFERROR(IF(COUNT(K57:K69),ROUND(SUM(K57:K69),0),""),"")</f>
        <v/>
      </c>
      <c r="L70" s="158">
        <f t="shared" ref="L70:L71" si="43">+IFERROR(IF(COUNT(I70:K70),ROUND(SUM(I70:K70),0),""),"")</f>
        <v>886500</v>
      </c>
      <c r="M70" s="365">
        <f>+IFERROR(IF(COUNT(L70),ROUND(L70/'Shareholding Pattern'!$L$78*100,2),""),"")</f>
        <v>42.46</v>
      </c>
      <c r="N70" s="119">
        <f>+IFERROR(IF(COUNT(N57:N69),ROUND(SUM(N57:N69),0),""),"")</f>
        <v>886500</v>
      </c>
      <c r="O70" s="119" t="str">
        <f>+IFERROR(IF(COUNT(O57:O69),ROUND(SUM(O57:O69),0),""),"")</f>
        <v/>
      </c>
      <c r="P70" s="158">
        <f t="shared" ref="P70" si="44">+IFERROR(IF(COUNT(N70:O70),ROUND(SUM(N70:O70),0),""),"")</f>
        <v>886500</v>
      </c>
      <c r="Q70" s="146">
        <f>+IFERROR(IF(COUNT(P70),ROUND(P70/'Shareholding Pattern'!$P$79*100,2),""),"")</f>
        <v>42.46</v>
      </c>
      <c r="R70" s="52" t="str">
        <f>+IFERROR(IF(COUNT(R57:R69),ROUND(SUM(R57:R69),0),""),"")</f>
        <v/>
      </c>
      <c r="S70" s="52" t="str">
        <f>+IFERROR(IF(COUNT(S57:S69),ROUND(SUM(S57:S69),0),""),"")</f>
        <v/>
      </c>
      <c r="T70" s="158" t="str">
        <f t="shared" ref="T70" si="45">+IFERROR(IF(COUNT(R70:S70),ROUND(SUM(R70:S70),0),""),"")</f>
        <v/>
      </c>
      <c r="U70" s="115">
        <f>+IFERROR(IF(COUNT(L70,T70),ROUND(SUM(L70,T70)/SUM('Shareholding Pattern'!$L$78,'Shareholding Pattern'!$T$78)*100,2),""),"")</f>
        <v>42.46</v>
      </c>
      <c r="V70" s="119" t="str">
        <f>+IFERROR(IF(COUNT(V57:V69),ROUND(SUM(V57:V69),0),""),"")</f>
        <v/>
      </c>
      <c r="W70" s="152" t="str">
        <f t="shared" si="40"/>
        <v/>
      </c>
      <c r="X70" s="498"/>
      <c r="Y70" s="499"/>
      <c r="Z70" s="52">
        <f>+IFERROR(IF(COUNT(Z57:Z69),ROUND(SUM(Z57:Z69),0),""),"")</f>
        <v>886500</v>
      </c>
      <c r="AA70" s="52">
        <f t="shared" ref="AA70:AC70" si="46">+IFERROR(IF(COUNT(AA57:AA69),ROUND(SUM(AA57:AA69),0),""),"")</f>
        <v>886500</v>
      </c>
      <c r="AB70" s="52">
        <f t="shared" si="46"/>
        <v>0</v>
      </c>
      <c r="AC70" s="52">
        <f t="shared" si="46"/>
        <v>0</v>
      </c>
      <c r="AR70" t="s">
        <v>186</v>
      </c>
    </row>
    <row r="71" spans="5:58" ht="20.100000000000001" customHeight="1">
      <c r="E71" s="493" t="s">
        <v>674</v>
      </c>
      <c r="F71" s="493"/>
      <c r="G71" s="493"/>
      <c r="H71" s="52">
        <f>+IFERROR(IF(COUNT(H41,H50,H55,H70),ROUND(SUM(H41,H50,H55,H70),0),""),"")</f>
        <v>131</v>
      </c>
      <c r="I71" s="52">
        <f t="shared" ref="I71:K71" si="47">+IFERROR(IF(COUNT(I41,I50,I55,I70),ROUND(SUM(I41,I50,I55,I70),0),""),"")</f>
        <v>886500</v>
      </c>
      <c r="J71" s="52" t="str">
        <f t="shared" si="47"/>
        <v/>
      </c>
      <c r="K71" s="52" t="str">
        <f t="shared" si="47"/>
        <v/>
      </c>
      <c r="L71" s="158">
        <f t="shared" si="43"/>
        <v>886500</v>
      </c>
      <c r="M71" s="365">
        <f>+IFERROR(IF(COUNT(L71),ROUND(L71/'Shareholding Pattern'!$L$78*100,2),""),"")</f>
        <v>42.46</v>
      </c>
      <c r="N71" s="52">
        <f t="shared" ref="N71" si="48">+IFERROR(IF(COUNT(N41,N50,N55,N70),ROUND(SUM(N41,N50,N55,N70),0),""),"")</f>
        <v>886500</v>
      </c>
      <c r="O71" s="52" t="str">
        <f t="shared" ref="O71:P71" si="49">+IFERROR(IF(COUNT(O41,O50,O55,O70),ROUND(SUM(O41,O50,O55,O70),0),""),"")</f>
        <v/>
      </c>
      <c r="P71" s="52">
        <f t="shared" si="49"/>
        <v>886500</v>
      </c>
      <c r="Q71" s="146">
        <f>+IFERROR(IF(COUNT(P71),ROUND(P71/'Shareholding Pattern'!$P$79*100,2),""),"")</f>
        <v>42.46</v>
      </c>
      <c r="R71" s="52" t="str">
        <f t="shared" ref="R71" si="50">+IFERROR(IF(COUNT(R41,R50,R55,R70),ROUND(SUM(R41,R50,R55,R70),0),""),"")</f>
        <v/>
      </c>
      <c r="S71" s="52" t="str">
        <f t="shared" ref="S71" si="51">+IFERROR(IF(COUNT(S41,S50,S55,S70),ROUND(SUM(S41,S50,S55,S70),0),""),"")</f>
        <v/>
      </c>
      <c r="T71" s="276" t="str">
        <f t="shared" ref="T71" si="52">+IFERROR(IF(COUNT(R71:S71),ROUND(SUM(R71:S71),0),""),"")</f>
        <v/>
      </c>
      <c r="U71" s="115">
        <f>+IFERROR(IF(COUNT(L71,T71),ROUND(SUM(L71,T71)/SUM('Shareholding Pattern'!$L$78,'Shareholding Pattern'!$T$78)*100,2),""),"")</f>
        <v>42.46</v>
      </c>
      <c r="V71" s="134" t="str">
        <f t="shared" ref="V71" si="53">+IFERROR(IF(COUNT(V41,V50,V55,V70),ROUND(SUM(V41,V50,V55,V70),0),""),"")</f>
        <v/>
      </c>
      <c r="W71" s="152" t="str">
        <f t="shared" si="40"/>
        <v/>
      </c>
      <c r="X71" s="500"/>
      <c r="Y71" s="501"/>
      <c r="Z71" s="52">
        <f t="shared" ref="Z71" si="54">+IFERROR(IF(COUNT(Z41,Z50,Z55,Z70),ROUND(SUM(Z41,Z50,Z55,Z70),0),""),"")</f>
        <v>886500</v>
      </c>
      <c r="AA71" s="52">
        <f t="shared" ref="AA71" si="55">+IFERROR(IF(COUNT(AA41,AA50,AA55,AA70),ROUND(SUM(AA41,AA50,AA55,AA70),0),""),"")</f>
        <v>886500</v>
      </c>
      <c r="AB71" s="52">
        <f t="shared" ref="AB71" si="56">+IFERROR(IF(COUNT(AB41,AB50,AB55,AB70),ROUND(SUM(AB41,AB50,AB55,AB70),0),""),"")</f>
        <v>0</v>
      </c>
      <c r="AC71" s="52">
        <f t="shared" ref="AC71" si="57">+IFERROR(IF(COUNT(AC41,AC50,AC55,AC70),ROUND(SUM(AC41,AC50,AC55,AC70),0),""),"")</f>
        <v>0</v>
      </c>
      <c r="AR71" t="s">
        <v>187</v>
      </c>
    </row>
    <row r="72" spans="5:58" ht="34.5" customHeight="1">
      <c r="E72" s="139"/>
      <c r="F72" s="194" t="s">
        <v>370</v>
      </c>
      <c r="G72" s="193"/>
      <c r="H72" s="274"/>
      <c r="I72" s="274"/>
      <c r="J72" s="274"/>
      <c r="K72" s="193"/>
      <c r="L72" s="193"/>
      <c r="M72" s="193"/>
      <c r="N72" s="193"/>
      <c r="O72" s="193"/>
      <c r="P72" s="274"/>
      <c r="Q72" s="193"/>
      <c r="R72" s="274"/>
      <c r="S72" s="274"/>
      <c r="T72" s="274"/>
      <c r="U72" s="193"/>
      <c r="V72" s="193"/>
      <c r="W72" s="193"/>
      <c r="X72" s="193"/>
      <c r="Y72" s="193"/>
      <c r="Z72" s="323"/>
      <c r="AA72" s="323"/>
      <c r="AB72" s="323"/>
      <c r="AC72" s="281"/>
    </row>
    <row r="73" spans="5:58" ht="42" customHeight="1">
      <c r="E73" s="109"/>
      <c r="F73" s="185" t="s">
        <v>371</v>
      </c>
      <c r="M73"/>
      <c r="N73"/>
      <c r="O73"/>
      <c r="Q73"/>
      <c r="U73"/>
      <c r="V73"/>
      <c r="W73"/>
      <c r="X73"/>
      <c r="Y73"/>
      <c r="Z73" s="324"/>
      <c r="AA73" s="324"/>
      <c r="AB73" s="324"/>
      <c r="AC73" s="282"/>
    </row>
    <row r="74" spans="5:58" ht="34.5" customHeight="1">
      <c r="E74" s="96" t="s">
        <v>57</v>
      </c>
      <c r="F74" s="527" t="s">
        <v>58</v>
      </c>
      <c r="G74" s="528"/>
      <c r="H74" s="528"/>
      <c r="I74" s="528"/>
      <c r="J74" s="528"/>
      <c r="K74" s="528"/>
      <c r="L74" s="528"/>
      <c r="M74" s="528"/>
      <c r="N74" s="528"/>
      <c r="O74" s="528"/>
      <c r="P74" s="528"/>
      <c r="Q74" s="528"/>
      <c r="R74" s="528"/>
      <c r="S74" s="528"/>
      <c r="T74" s="528"/>
      <c r="U74" s="528"/>
      <c r="V74" s="528"/>
      <c r="W74" s="528"/>
      <c r="X74" s="528"/>
      <c r="Y74" s="528"/>
      <c r="Z74" s="528"/>
      <c r="AA74" s="528"/>
      <c r="AB74" s="528"/>
      <c r="AC74" s="529"/>
    </row>
    <row r="75" spans="5:58" ht="33" customHeight="1">
      <c r="E75" s="97" t="s">
        <v>70</v>
      </c>
      <c r="F75" s="192" t="s">
        <v>66</v>
      </c>
      <c r="H75" s="229"/>
      <c r="I75" s="229"/>
      <c r="J75" s="229"/>
      <c r="K75" s="229"/>
      <c r="L75" s="174" t="str">
        <f>+IFERROR(IF(COUNT(I75:K75),ROUND(SUM(I75:K75),2),""),"")</f>
        <v/>
      </c>
      <c r="M75" s="144"/>
      <c r="N75" s="229"/>
      <c r="O75" s="229"/>
      <c r="P75" s="174" t="str">
        <f>+IFERROR(IF(COUNT(N75:O75),ROUND(SUM(N75:O75),2),""),"")</f>
        <v/>
      </c>
      <c r="Q75" s="145" t="str">
        <f>+IFERROR(IF(COUNT(P75),ROUND(P75/'Shareholding Pattern'!$P$79*100,2),""),"")</f>
        <v/>
      </c>
      <c r="R75" s="229"/>
      <c r="S75" s="229"/>
      <c r="T75" s="174" t="str">
        <f>+IFERROR(IF(COUNT(R75:S75),ROUND(SUM(R75:S75),2),""),"")</f>
        <v/>
      </c>
      <c r="U75" s="130"/>
      <c r="V75" s="229"/>
      <c r="W75" s="151" t="str">
        <f t="shared" ref="W75:W79" si="58">+IFERROR(IF(COUNT(V75),ROUND(SUM(V75)/SUM(L75)*100,2),""),0)</f>
        <v/>
      </c>
      <c r="X75" s="505"/>
      <c r="Y75" s="506"/>
      <c r="Z75" s="229"/>
      <c r="AA75" s="474"/>
      <c r="AB75" s="475"/>
      <c r="AC75" s="476"/>
      <c r="AH75" t="s">
        <v>298</v>
      </c>
      <c r="AR75" t="s">
        <v>188</v>
      </c>
      <c r="AX75" t="s">
        <v>298</v>
      </c>
      <c r="AZ75" t="s">
        <v>333</v>
      </c>
      <c r="BF75" t="s">
        <v>322</v>
      </c>
    </row>
    <row r="76" spans="5:58" ht="46.5" customHeight="1">
      <c r="E76" s="97" t="s">
        <v>59</v>
      </c>
      <c r="F76" s="349" t="s">
        <v>856</v>
      </c>
      <c r="H76" s="229"/>
      <c r="I76" s="229"/>
      <c r="J76" s="229"/>
      <c r="K76" s="229"/>
      <c r="L76" s="174" t="str">
        <f>+IFERROR(IF(COUNT(I76:K76),ROUND(SUM(I76:K76),2),""),"")</f>
        <v/>
      </c>
      <c r="M76" s="145" t="str">
        <f>+IFERROR(IF(COUNT(L76),ROUND(L76/'Shareholding Pattern'!$L$78*100,2),""),"")</f>
        <v/>
      </c>
      <c r="N76" s="229"/>
      <c r="O76" s="229"/>
      <c r="P76" s="174" t="str">
        <f>+IFERROR(IF(COUNT(N76:O76),ROUND(SUM(N76:O76),2),""),"")</f>
        <v/>
      </c>
      <c r="Q76" s="145" t="str">
        <f>+IFERROR(IF(COUNT(P76),ROUND(P76/'Shareholding Pattern'!$P$79*100,2),""),"")</f>
        <v/>
      </c>
      <c r="R76" s="229"/>
      <c r="S76" s="229"/>
      <c r="T76" s="174" t="str">
        <f>+IFERROR(IF(COUNT(R76:S76),ROUND(SUM(R76:S76),2),""),"")</f>
        <v/>
      </c>
      <c r="U76" s="151" t="str">
        <f>+IFERROR(IF(COUNT(L76,T76),ROUND(SUM(L76,T76)/SUM('Shareholding Pattern'!$L$78,'Shareholding Pattern'!$T$78)*100,2),""),"")</f>
        <v/>
      </c>
      <c r="V76" s="229"/>
      <c r="W76" s="151" t="str">
        <f t="shared" si="58"/>
        <v/>
      </c>
      <c r="X76" s="507"/>
      <c r="Y76" s="508"/>
      <c r="Z76" s="229"/>
      <c r="AA76" s="474"/>
      <c r="AB76" s="475"/>
      <c r="AC76" s="476"/>
      <c r="AH76" t="s">
        <v>198</v>
      </c>
      <c r="AR76" t="s">
        <v>189</v>
      </c>
      <c r="AX76" t="s">
        <v>198</v>
      </c>
      <c r="AZ76" t="s">
        <v>833</v>
      </c>
      <c r="BF76" t="s">
        <v>834</v>
      </c>
    </row>
    <row r="77" spans="5:58" ht="31.5" customHeight="1">
      <c r="E77" s="526" t="s">
        <v>67</v>
      </c>
      <c r="F77" s="526"/>
      <c r="G77" s="526"/>
      <c r="H77" s="126" t="str">
        <f>IFERROR(IF(COUNT(H75:H76),ROUND(SUM(H75:H76),0),""),"")</f>
        <v/>
      </c>
      <c r="I77" s="126" t="str">
        <f t="shared" ref="I77:Z77" si="59">IFERROR(IF(COUNT(I75:I76),ROUND(SUM(I75:I76),0),""),"")</f>
        <v/>
      </c>
      <c r="J77" s="126" t="str">
        <f t="shared" si="59"/>
        <v/>
      </c>
      <c r="K77" s="126" t="str">
        <f t="shared" si="59"/>
        <v/>
      </c>
      <c r="L77" s="126" t="str">
        <f t="shared" si="59"/>
        <v/>
      </c>
      <c r="M77" s="144"/>
      <c r="N77" s="127" t="str">
        <f t="shared" si="59"/>
        <v/>
      </c>
      <c r="O77" s="127" t="str">
        <f t="shared" si="59"/>
        <v/>
      </c>
      <c r="P77" s="128" t="str">
        <f t="shared" si="59"/>
        <v/>
      </c>
      <c r="Q77" s="145" t="str">
        <f>+IFERROR(IF(COUNT(P77),ROUND(P77/'Shareholding Pattern'!$P$79*100,2),""),"")</f>
        <v/>
      </c>
      <c r="R77" s="126" t="str">
        <f t="shared" si="59"/>
        <v/>
      </c>
      <c r="S77" s="126" t="str">
        <f t="shared" si="59"/>
        <v/>
      </c>
      <c r="T77" s="126" t="str">
        <f t="shared" si="59"/>
        <v/>
      </c>
      <c r="U77" s="130"/>
      <c r="V77" s="174" t="str">
        <f t="shared" si="59"/>
        <v/>
      </c>
      <c r="W77" s="151" t="str">
        <f t="shared" si="58"/>
        <v/>
      </c>
      <c r="X77" s="507"/>
      <c r="Y77" s="508"/>
      <c r="Z77" s="126" t="str">
        <f t="shared" si="59"/>
        <v/>
      </c>
      <c r="AA77" s="477"/>
      <c r="AB77" s="478"/>
      <c r="AC77" s="479"/>
      <c r="AR77" t="s">
        <v>190</v>
      </c>
    </row>
    <row r="78" spans="5:58" ht="26.25" customHeight="1">
      <c r="E78" s="522" t="s">
        <v>68</v>
      </c>
      <c r="F78" s="522"/>
      <c r="G78" s="522"/>
      <c r="H78" s="126">
        <f>+IFERROR(IF(COUNT(H26,H71,H76),ROUND(SUM(H26,H71,H76),0),""),"")</f>
        <v>138</v>
      </c>
      <c r="I78" s="126">
        <f>+IFERROR(IF(COUNT(I26,I71,I76),ROUND(SUM(I26,I71,I76),0),""),"")</f>
        <v>2088000</v>
      </c>
      <c r="J78" s="126" t="str">
        <f>+IFERROR(IF(COUNT(J26,J71,J76),ROUND(SUM(J26,J71,J76),0),""),"")</f>
        <v/>
      </c>
      <c r="K78" s="126" t="str">
        <f>+IFERROR(IF(COUNT(K26,K71,K76),ROUND(SUM(K26,K71,K76),0),""),"")</f>
        <v/>
      </c>
      <c r="L78" s="126">
        <f>+IFERROR(IF(COUNT(L26,L71,L76),ROUND(SUM(L26,L71,L76),0),""),"")</f>
        <v>2088000</v>
      </c>
      <c r="M78" s="225">
        <f>+IFERROR(IF(COUNT(L78),ROUND(L78/'Shareholding Pattern'!$L$78*100,2),""),0)</f>
        <v>100</v>
      </c>
      <c r="N78" s="129">
        <f>+IFERROR(IF(COUNT(N26,N71,N76),ROUND(SUM(N26,N71,N76),0),""),"")</f>
        <v>2088000</v>
      </c>
      <c r="O78" s="129" t="str">
        <f>+IFERROR(IF(COUNT(O26,O71,O76),ROUND(SUM(O26,O71,O76),0),""),"")</f>
        <v/>
      </c>
      <c r="P78" s="126">
        <f>+IFERROR(IF(COUNT(P26,P71,P76),ROUND(SUM(P26,P71,P76),0),""),"")</f>
        <v>2088000</v>
      </c>
      <c r="Q78" s="145">
        <f>+IFERROR(IF(COUNT(P78),ROUND(P78/'Shareholding Pattern'!$P$79*100,2),""),0)</f>
        <v>100</v>
      </c>
      <c r="R78" s="126" t="str">
        <f>+IFERROR(IF(COUNT(R26,R71,R76),ROUND(SUM(R26,R71,R76),0),""),"")</f>
        <v/>
      </c>
      <c r="S78" s="126" t="str">
        <f>+IFERROR(IF(COUNT(S26,S71,S76),ROUND(SUM(S26,S71,S76),0),""),"")</f>
        <v/>
      </c>
      <c r="T78" s="126" t="str">
        <f>+IFERROR(IF(COUNT(T26,T71,T76),ROUND(SUM(T26,T71,T76),0),""),"")</f>
        <v/>
      </c>
      <c r="U78" s="366">
        <f>+IFERROR(IF(COUNT(L78,T78),ROUND(SUM(L78,T78)/SUM('Shareholding Pattern'!$L$78,'Shareholding Pattern'!$T$78)*100,2),""),0)</f>
        <v>100</v>
      </c>
      <c r="V78" s="126" t="str">
        <f>+IFERROR(IF(COUNT(V26,V71,V76),ROUND(SUM(V26,V71,V76),0),""),"")</f>
        <v/>
      </c>
      <c r="W78" s="151" t="str">
        <f t="shared" si="58"/>
        <v/>
      </c>
      <c r="X78" s="509"/>
      <c r="Y78" s="510"/>
      <c r="Z78" s="126">
        <f>+IFERROR(IF(COUNT(Z26,Z71,Z76),ROUND(SUM(Z26,Z71,Z76),0),""),"")</f>
        <v>2088000</v>
      </c>
      <c r="AA78" s="126">
        <f t="shared" ref="AA78:AC78" si="60">+IFERROR(IF(COUNT(AA26,AA71,AA76),ROUND(SUM(AA26,AA71,AA76),0),""),"")</f>
        <v>886500</v>
      </c>
      <c r="AB78" s="126">
        <f t="shared" si="60"/>
        <v>0</v>
      </c>
      <c r="AC78" s="126">
        <f t="shared" si="60"/>
        <v>0</v>
      </c>
    </row>
    <row r="79" spans="5:58" ht="22.5" customHeight="1">
      <c r="E79" s="522" t="s">
        <v>69</v>
      </c>
      <c r="F79" s="522"/>
      <c r="G79" s="522"/>
      <c r="H79" s="126">
        <f>+IFERROR(IF(COUNT(H26,H71,H77),ROUND(SUM(H26,H71,H77),0),""),"")</f>
        <v>138</v>
      </c>
      <c r="I79" s="126">
        <f>+IFERROR(IF(COUNT(I26,I71,I77),ROUND(SUM(I26,I71,I77),0),""),"")</f>
        <v>2088000</v>
      </c>
      <c r="J79" s="126" t="str">
        <f>+IFERROR(IF(COUNT(J26,J71,J77),ROUND(SUM(J26,J71,J77),0),""),"")</f>
        <v/>
      </c>
      <c r="K79" s="126" t="str">
        <f>+IFERROR(IF(COUNT(K26,K71,K77),ROUND(SUM(K26,K71,K77),0),""),"")</f>
        <v/>
      </c>
      <c r="L79" s="126">
        <f>+IFERROR(IF(COUNT(L26,L71,L77),ROUND(SUM(L26,L71,L77),0),""),"")</f>
        <v>2088000</v>
      </c>
      <c r="M79" s="225">
        <f>+IFERROR(IF(COUNT(L78),ROUND(L78/'Shareholding Pattern'!$L$78*100,2),""),"")</f>
        <v>100</v>
      </c>
      <c r="N79" s="129">
        <f>+IFERROR(IF(COUNT(N26,N71,N77),ROUND(SUM(N26,N71,N77),0),""),"")</f>
        <v>2088000</v>
      </c>
      <c r="O79" s="129" t="str">
        <f>+IFERROR(IF(COUNT(O26,O71,O77),ROUND(SUM(O26,O71,O77),0),""),"")</f>
        <v/>
      </c>
      <c r="P79" s="126">
        <f>+IFERROR(IF(COUNT(P26,P71,P77),ROUND(SUM(P26,P71,P77),0),""),"")</f>
        <v>2088000</v>
      </c>
      <c r="Q79" s="145">
        <f>+IFERROR(IF(COUNT(P79),ROUND(P79/'Shareholding Pattern'!$P$79*100,2),""),"")</f>
        <v>100</v>
      </c>
      <c r="R79" s="126" t="str">
        <f>+IFERROR(IF(COUNT(R26,R71,R77),ROUND(SUM(R26,R71,R77),0),""),"")</f>
        <v/>
      </c>
      <c r="S79" s="126" t="str">
        <f>+IFERROR(IF(COUNT(S26,S71,S77),ROUND(SUM(S26,S71,S77),0),""),"")</f>
        <v/>
      </c>
      <c r="T79" s="126" t="str">
        <f>+IFERROR(IF(COUNT(T26,T71,T77),ROUND(SUM(T26,T71,T77),0),""),"")</f>
        <v/>
      </c>
      <c r="U79" s="226">
        <f>+IFERROR(IF(COUNT(U26,U71,U77),ROUND(SUM(U26,U71,U77),0),""),"")</f>
        <v>100</v>
      </c>
      <c r="V79" s="126" t="str">
        <f>+IFERROR(IF(COUNT(V26,V71,V77),ROUND(SUM(V26,V71,V77),0),""),"")</f>
        <v/>
      </c>
      <c r="W79" s="151" t="str">
        <f t="shared" si="58"/>
        <v/>
      </c>
      <c r="X79" s="126" t="str">
        <f>+IFERROR(IF(COUNT(X26,X71,X77),ROUND(SUM(X26,X71,X77),0),""),"")</f>
        <v/>
      </c>
      <c r="Y79" s="151" t="str">
        <f>+IFERROR(IF(COUNT(X79),ROUND(SUM(X79)/SUM(L79)*100,2),""),0)</f>
        <v/>
      </c>
      <c r="Z79" s="126">
        <f>+IFERROR(IF(COUNT(Z26,Z71,Z77),ROUND(SUM(Z26,Z71,Z77),0),""),"")</f>
        <v>2088000</v>
      </c>
      <c r="AA79" s="126">
        <f t="shared" ref="AA79:AC79" si="61">+IFERROR(IF(COUNT(AA26,AA71,AA77),ROUND(SUM(AA26,AA71,AA77),0),""),"")</f>
        <v>886500</v>
      </c>
      <c r="AB79" s="126">
        <f t="shared" si="61"/>
        <v>0</v>
      </c>
      <c r="AC79" s="126">
        <f t="shared" si="61"/>
        <v>0</v>
      </c>
      <c r="AR79" t="s">
        <v>191</v>
      </c>
    </row>
    <row r="80" spans="5:58" ht="35.1" customHeight="1">
      <c r="E80" s="512" t="s">
        <v>165</v>
      </c>
      <c r="F80" s="513"/>
      <c r="G80" s="513"/>
      <c r="H80" s="513"/>
      <c r="I80" s="513"/>
      <c r="J80" s="513"/>
      <c r="K80" s="513"/>
      <c r="L80" s="513"/>
      <c r="M80" s="514"/>
      <c r="N80" s="517"/>
      <c r="O80" s="516"/>
      <c r="P80" s="277"/>
      <c r="Q80" s="200"/>
      <c r="R80" s="275"/>
      <c r="S80" s="275"/>
      <c r="T80" s="275"/>
      <c r="U80" s="200"/>
      <c r="V80" s="200"/>
      <c r="W80" s="200"/>
      <c r="X80" s="469"/>
      <c r="Y80" s="469"/>
      <c r="Z80" s="469"/>
      <c r="AA80" s="469"/>
      <c r="AB80" s="469"/>
      <c r="AC80" s="470"/>
    </row>
    <row r="81" spans="5:29" ht="35.1" customHeight="1">
      <c r="E81" s="512" t="s">
        <v>529</v>
      </c>
      <c r="F81" s="513"/>
      <c r="G81" s="513"/>
      <c r="H81" s="513"/>
      <c r="I81" s="513"/>
      <c r="J81" s="513"/>
      <c r="K81" s="513"/>
      <c r="L81" s="513"/>
      <c r="M81" s="514"/>
      <c r="N81" s="515"/>
      <c r="O81" s="516"/>
      <c r="P81" s="277"/>
      <c r="Q81" s="200"/>
      <c r="R81" s="275"/>
      <c r="S81" s="275"/>
      <c r="T81" s="275"/>
      <c r="U81" s="200"/>
      <c r="V81" s="200"/>
      <c r="W81" s="200"/>
      <c r="X81" s="469"/>
      <c r="Y81" s="469"/>
      <c r="Z81" s="469"/>
      <c r="AA81" s="469"/>
      <c r="AB81" s="469"/>
      <c r="AC81" s="470"/>
    </row>
    <row r="82" spans="5:29" ht="35.1" customHeight="1">
      <c r="E82" s="512" t="s">
        <v>530</v>
      </c>
      <c r="F82" s="513"/>
      <c r="G82" s="513"/>
      <c r="H82" s="513"/>
      <c r="I82" s="513"/>
      <c r="J82" s="513"/>
      <c r="K82" s="513"/>
      <c r="L82" s="513"/>
      <c r="M82" s="514"/>
      <c r="N82" s="515"/>
      <c r="O82" s="516"/>
      <c r="P82" s="277"/>
      <c r="Q82" s="200"/>
      <c r="R82" s="275"/>
      <c r="S82" s="275"/>
      <c r="T82" s="275"/>
      <c r="U82" s="200"/>
      <c r="V82" s="200"/>
      <c r="W82" s="200"/>
      <c r="X82" s="469"/>
      <c r="Y82" s="469"/>
      <c r="Z82" s="469"/>
      <c r="AA82" s="469"/>
      <c r="AB82" s="469"/>
      <c r="AC82" s="470"/>
    </row>
    <row r="83" spans="5:29" ht="35.1" customHeight="1">
      <c r="E83" s="512" t="s">
        <v>531</v>
      </c>
      <c r="F83" s="513"/>
      <c r="G83" s="513"/>
      <c r="H83" s="513"/>
      <c r="I83" s="513"/>
      <c r="J83" s="513"/>
      <c r="K83" s="513"/>
      <c r="L83" s="513"/>
      <c r="M83" s="514"/>
      <c r="N83" s="517"/>
      <c r="O83" s="516"/>
      <c r="P83" s="277"/>
      <c r="Q83" s="200"/>
      <c r="R83" s="275"/>
      <c r="S83" s="275"/>
      <c r="T83" s="275"/>
      <c r="U83" s="200"/>
      <c r="V83" s="200"/>
      <c r="W83" s="200"/>
      <c r="X83" s="469"/>
      <c r="Y83" s="469"/>
      <c r="Z83" s="469"/>
      <c r="AA83" s="469"/>
      <c r="AB83" s="469"/>
      <c r="AC83" s="470"/>
    </row>
  </sheetData>
  <sheetProtection sheet="1" objects="1" scenarios="1"/>
  <mergeCells count="57">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 ref="F9:G11"/>
    <mergeCell ref="E78:G78"/>
    <mergeCell ref="J9:J11"/>
    <mergeCell ref="E70:G70"/>
    <mergeCell ref="E79:G79"/>
    <mergeCell ref="E9:E11"/>
    <mergeCell ref="X82:Z82"/>
    <mergeCell ref="X83:Z83"/>
    <mergeCell ref="E81:M81"/>
    <mergeCell ref="E82:M82"/>
    <mergeCell ref="E83:M83"/>
    <mergeCell ref="N81:O81"/>
    <mergeCell ref="N82:O82"/>
    <mergeCell ref="N83:O83"/>
    <mergeCell ref="Z9:Z11"/>
    <mergeCell ref="X81:Z81"/>
    <mergeCell ref="S9:S11"/>
    <mergeCell ref="X75:Y78"/>
    <mergeCell ref="V9:W10"/>
    <mergeCell ref="X9:Y10"/>
    <mergeCell ref="U9:U11"/>
    <mergeCell ref="T9:T11"/>
    <mergeCell ref="X80:Z80"/>
    <mergeCell ref="X43:Y50"/>
    <mergeCell ref="X52:Y71"/>
    <mergeCell ref="AA81:AC81"/>
    <mergeCell ref="AA82:AC82"/>
    <mergeCell ref="AA83:AC83"/>
    <mergeCell ref="AA14:AC26"/>
    <mergeCell ref="AA9:AC9"/>
    <mergeCell ref="AA10:AC10"/>
    <mergeCell ref="F29:AC29"/>
    <mergeCell ref="F42:AC42"/>
    <mergeCell ref="K9:K11"/>
    <mergeCell ref="E41:G41"/>
    <mergeCell ref="E26:G26"/>
    <mergeCell ref="E25:G25"/>
    <mergeCell ref="M9:M11"/>
    <mergeCell ref="N9:Q9"/>
    <mergeCell ref="R9:R11"/>
    <mergeCell ref="X30:Y4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headerFooter>
    <oddFooter>&amp;L&amp;"Arial"&amp;8&amp;K8585FF INTERNAL</oddFooter>
  </headerFooter>
  <ignoredErrors>
    <ignoredError sqref="P30 T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XFC24"/>
  <sheetViews>
    <sheetView showGridLines="0" tabSelected="1" topLeftCell="D7" zoomScale="85" zoomScaleNormal="85" workbookViewId="0">
      <selection activeCell="F21" sqref="F21"/>
    </sheetView>
  </sheetViews>
  <sheetFormatPr defaultColWidth="0" defaultRowHeight="14.4"/>
  <cols>
    <col min="1" max="1" width="2.44140625" hidden="1" customWidth="1"/>
    <col min="2" max="2" width="2.109375" hidden="1" customWidth="1"/>
    <col min="3" max="3" width="2" hidden="1" customWidth="1"/>
    <col min="4" max="4" width="2.554687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1" width="12.6640625" hidden="1" customWidth="1"/>
    <col min="22" max="22" width="17.88671875" hidden="1" customWidth="1"/>
    <col min="23" max="24" width="20.6640625" hidden="1" customWidth="1"/>
    <col min="25" max="27" width="20.6640625" customWidth="1"/>
    <col min="28" max="28" width="4.6640625" customWidth="1"/>
    <col min="29" max="16383" width="4.88671875" hidden="1"/>
  </cols>
  <sheetData>
    <row r="1" spans="5:45" hidden="1">
      <c r="I1">
        <v>8</v>
      </c>
    </row>
    <row r="2" spans="5:45" ht="18.7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t="24" hidden="1" customHeight="1"/>
    <row r="4" spans="5:45" ht="20.25" hidden="1" customHeight="1"/>
    <row r="5" spans="5:45" ht="16.5" hidden="1" customHeight="1"/>
    <row r="6" spans="5:45" ht="27" hidden="1" customHeight="1"/>
    <row r="9" spans="5:45" ht="29.25" customHeight="1">
      <c r="E9" s="530" t="s">
        <v>119</v>
      </c>
      <c r="F9" s="530" t="s">
        <v>118</v>
      </c>
      <c r="G9" s="530" t="s">
        <v>1</v>
      </c>
      <c r="H9" s="530" t="s">
        <v>3</v>
      </c>
      <c r="I9" s="530" t="s">
        <v>4</v>
      </c>
      <c r="J9" s="530" t="s">
        <v>5</v>
      </c>
      <c r="K9" s="530" t="s">
        <v>6</v>
      </c>
      <c r="L9" s="530" t="s">
        <v>7</v>
      </c>
      <c r="M9" s="454" t="s">
        <v>8</v>
      </c>
      <c r="N9" s="531"/>
      <c r="O9" s="531"/>
      <c r="P9" s="455"/>
      <c r="Q9" s="530" t="s">
        <v>9</v>
      </c>
      <c r="R9" s="530" t="s">
        <v>447</v>
      </c>
      <c r="S9" s="530" t="s">
        <v>116</v>
      </c>
      <c r="T9" s="530" t="s">
        <v>125</v>
      </c>
      <c r="U9" s="518" t="s">
        <v>12</v>
      </c>
      <c r="V9" s="519"/>
      <c r="W9" s="518" t="s">
        <v>13</v>
      </c>
      <c r="X9" s="519"/>
      <c r="Y9" s="530" t="s">
        <v>14</v>
      </c>
      <c r="Z9" s="451" t="s">
        <v>441</v>
      </c>
      <c r="AA9" s="530" t="s">
        <v>459</v>
      </c>
    </row>
    <row r="10" spans="5:45" ht="31.5" customHeight="1">
      <c r="E10" s="468"/>
      <c r="F10" s="524"/>
      <c r="G10" s="468"/>
      <c r="H10" s="468"/>
      <c r="I10" s="468"/>
      <c r="J10" s="468"/>
      <c r="K10" s="468"/>
      <c r="L10" s="468"/>
      <c r="M10" s="454" t="s">
        <v>117</v>
      </c>
      <c r="N10" s="463"/>
      <c r="O10" s="464"/>
      <c r="P10" s="530" t="s">
        <v>16</v>
      </c>
      <c r="Q10" s="468"/>
      <c r="R10" s="468"/>
      <c r="S10" s="468"/>
      <c r="T10" s="468"/>
      <c r="U10" s="452"/>
      <c r="V10" s="453"/>
      <c r="W10" s="452"/>
      <c r="X10" s="453"/>
      <c r="Y10" s="468"/>
      <c r="Z10" s="451"/>
      <c r="AA10" s="468"/>
    </row>
    <row r="11" spans="5:45" ht="78.75" customHeight="1">
      <c r="E11" s="450"/>
      <c r="F11" s="525"/>
      <c r="G11" s="450"/>
      <c r="H11" s="450"/>
      <c r="I11" s="450"/>
      <c r="J11" s="450"/>
      <c r="K11" s="450"/>
      <c r="L11" s="450"/>
      <c r="M11" s="27" t="s">
        <v>123</v>
      </c>
      <c r="N11" s="27" t="s">
        <v>18</v>
      </c>
      <c r="O11" s="27" t="s">
        <v>19</v>
      </c>
      <c r="P11" s="450"/>
      <c r="Q11" s="450"/>
      <c r="R11" s="450"/>
      <c r="S11" s="450"/>
      <c r="T11" s="450"/>
      <c r="U11" s="27" t="s">
        <v>20</v>
      </c>
      <c r="V11" s="27" t="s">
        <v>21</v>
      </c>
      <c r="W11" s="27" t="s">
        <v>20</v>
      </c>
      <c r="X11" s="27" t="s">
        <v>21</v>
      </c>
      <c r="Y11" s="450"/>
      <c r="Z11" s="451"/>
      <c r="AA11" s="450"/>
    </row>
    <row r="12" spans="5:45" ht="16.5" customHeight="1">
      <c r="E12" s="8" t="s">
        <v>71</v>
      </c>
      <c r="F12" s="288" t="s">
        <v>27</v>
      </c>
      <c r="G12" s="25"/>
      <c r="H12" s="25"/>
      <c r="I12" s="25"/>
      <c r="J12" s="25"/>
      <c r="K12" s="25"/>
      <c r="L12" s="25"/>
      <c r="M12" s="25"/>
      <c r="N12" s="25"/>
      <c r="O12" s="25"/>
      <c r="P12" s="25"/>
      <c r="Q12" s="25"/>
      <c r="R12" s="25"/>
      <c r="S12" s="25"/>
      <c r="T12" s="25"/>
      <c r="U12" s="25"/>
      <c r="V12" s="25"/>
      <c r="W12" s="25"/>
      <c r="X12" s="25"/>
      <c r="Y12" s="25"/>
      <c r="Z12" s="25"/>
      <c r="AA12" s="26"/>
    </row>
    <row r="13" spans="5:45" s="10" customFormat="1" ht="19.5" hidden="1" customHeight="1">
      <c r="E13" s="53"/>
      <c r="F13" s="197"/>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f>IF(COUNT(H23:$Y$15008)=0,"",SUM(AC1:AC65540))</f>
        <v>7</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24.75" customHeight="1">
      <c r="E15" s="53">
        <v>1</v>
      </c>
      <c r="F15" s="384" t="s">
        <v>872</v>
      </c>
      <c r="G15" s="385" t="s">
        <v>880</v>
      </c>
      <c r="H15" s="38">
        <v>100</v>
      </c>
      <c r="I15" s="38"/>
      <c r="J15" s="38"/>
      <c r="K15" s="383">
        <f t="shared" ref="K15:K22" si="0">+IFERROR(IF(COUNT(H15:J15),ROUND(SUM(H15:J15),0),""),"")</f>
        <v>100</v>
      </c>
      <c r="L15" s="42">
        <f>+IFERROR(IF(COUNT(K15),ROUND(K15/'Shareholding Pattern'!$L$78*100,2),""),0)</f>
        <v>0</v>
      </c>
      <c r="M15" s="164">
        <f t="shared" ref="M15:M22" si="1">IF(H15="","",H15)</f>
        <v>100</v>
      </c>
      <c r="N15" s="164"/>
      <c r="O15" s="219">
        <f t="shared" ref="O15:O22" si="2">+IFERROR(IF(COUNT(M15:N15),ROUND(SUM(M15,N15),2),""),"")</f>
        <v>100</v>
      </c>
      <c r="P15" s="42">
        <f>+IFERROR(IF(COUNT(O15),ROUND(O15/('Shareholding Pattern'!$P$79)*100,2),""),0)</f>
        <v>0</v>
      </c>
      <c r="Q15" s="38"/>
      <c r="R15" s="38"/>
      <c r="S15" s="383" t="str">
        <f t="shared" ref="S15:S22" si="3">+IFERROR(IF(COUNT(Q15:R15),ROUND(SUM(Q15:R15),0),""),"")</f>
        <v/>
      </c>
      <c r="T15" s="14">
        <f>+IFERROR(IF(COUNT(K15,S15),ROUND(SUM(S15,K15)/SUM('Shareholding Pattern'!$L$78,'Shareholding Pattern'!$T$78)*100,2),""),0)</f>
        <v>0</v>
      </c>
      <c r="U15" s="38"/>
      <c r="V15" s="14" t="str">
        <f t="shared" ref="V15:V22" si="4">+IFERROR(IF(COUNT(U15),ROUND(SUM(U15)/SUM(K15)*100,2),""),0)</f>
        <v/>
      </c>
      <c r="W15" s="38"/>
      <c r="X15" s="14" t="str">
        <f t="shared" ref="X15:X22" si="5">+IFERROR(IF(COUNT(W15),ROUND(SUM(W15)/SUM(K15)*100,2),""),0)</f>
        <v/>
      </c>
      <c r="Y15" s="38">
        <v>100</v>
      </c>
      <c r="Z15" s="218"/>
      <c r="AA15" s="251" t="s">
        <v>462</v>
      </c>
      <c r="AB15" s="10"/>
      <c r="AC15" s="10">
        <f t="shared" ref="AC15:AC22" si="6">IF(SUM(H15:Y15)&gt;0,1,0)</f>
        <v>1</v>
      </c>
    </row>
    <row r="16" spans="5:45" ht="24.75" customHeight="1">
      <c r="E16" s="53">
        <v>2</v>
      </c>
      <c r="F16" s="384" t="s">
        <v>873</v>
      </c>
      <c r="G16" s="385" t="s">
        <v>881</v>
      </c>
      <c r="H16" s="38">
        <v>100</v>
      </c>
      <c r="I16" s="38"/>
      <c r="J16" s="38"/>
      <c r="K16" s="383">
        <f t="shared" si="0"/>
        <v>100</v>
      </c>
      <c r="L16" s="42">
        <f>+IFERROR(IF(COUNT(K16),ROUND(K16/'Shareholding Pattern'!$L$78*100,2),""),0)</f>
        <v>0</v>
      </c>
      <c r="M16" s="164">
        <f t="shared" si="1"/>
        <v>100</v>
      </c>
      <c r="N16" s="164"/>
      <c r="O16" s="219">
        <f t="shared" si="2"/>
        <v>100</v>
      </c>
      <c r="P16" s="42">
        <f>+IFERROR(IF(COUNT(O16),ROUND(O16/('Shareholding Pattern'!$P$79)*100,2),""),0)</f>
        <v>0</v>
      </c>
      <c r="Q16" s="38"/>
      <c r="R16" s="38"/>
      <c r="S16" s="383" t="str">
        <f t="shared" si="3"/>
        <v/>
      </c>
      <c r="T16" s="14">
        <f>+IFERROR(IF(COUNT(K16,S16),ROUND(SUM(S16,K16)/SUM('Shareholding Pattern'!$L$78,'Shareholding Pattern'!$T$78)*100,2),""),0)</f>
        <v>0</v>
      </c>
      <c r="U16" s="38"/>
      <c r="V16" s="14" t="str">
        <f t="shared" si="4"/>
        <v/>
      </c>
      <c r="W16" s="38"/>
      <c r="X16" s="14" t="str">
        <f t="shared" si="5"/>
        <v/>
      </c>
      <c r="Y16" s="38">
        <v>100</v>
      </c>
      <c r="Z16" s="218"/>
      <c r="AA16" s="251" t="s">
        <v>462</v>
      </c>
      <c r="AB16" s="10"/>
      <c r="AC16" s="10">
        <f t="shared" si="6"/>
        <v>1</v>
      </c>
    </row>
    <row r="17" spans="5:29" ht="24.75" customHeight="1">
      <c r="E17" s="53">
        <v>3</v>
      </c>
      <c r="F17" s="384" t="s">
        <v>874</v>
      </c>
      <c r="G17" s="385" t="s">
        <v>882</v>
      </c>
      <c r="H17" s="38">
        <v>250</v>
      </c>
      <c r="I17" s="38"/>
      <c r="J17" s="38"/>
      <c r="K17" s="383">
        <f t="shared" si="0"/>
        <v>250</v>
      </c>
      <c r="L17" s="42">
        <f>+IFERROR(IF(COUNT(K17),ROUND(K17/'Shareholding Pattern'!$L$78*100,2),""),0)</f>
        <v>0.01</v>
      </c>
      <c r="M17" s="164">
        <f t="shared" si="1"/>
        <v>250</v>
      </c>
      <c r="N17" s="164"/>
      <c r="O17" s="219">
        <f t="shared" si="2"/>
        <v>250</v>
      </c>
      <c r="P17" s="42">
        <f>+IFERROR(IF(COUNT(O17),ROUND(O17/('Shareholding Pattern'!$P$79)*100,2),""),0)</f>
        <v>0.01</v>
      </c>
      <c r="Q17" s="38"/>
      <c r="R17" s="38"/>
      <c r="S17" s="383" t="str">
        <f t="shared" si="3"/>
        <v/>
      </c>
      <c r="T17" s="14">
        <f>+IFERROR(IF(COUNT(K17,S17),ROUND(SUM(S17,K17)/SUM('Shareholding Pattern'!$L$78,'Shareholding Pattern'!$T$78)*100,2),""),0)</f>
        <v>0.01</v>
      </c>
      <c r="U17" s="38"/>
      <c r="V17" s="14" t="str">
        <f t="shared" si="4"/>
        <v/>
      </c>
      <c r="W17" s="38"/>
      <c r="X17" s="14" t="str">
        <f t="shared" si="5"/>
        <v/>
      </c>
      <c r="Y17" s="38">
        <v>250</v>
      </c>
      <c r="Z17" s="218"/>
      <c r="AA17" s="251" t="s">
        <v>461</v>
      </c>
      <c r="AB17" s="10"/>
      <c r="AC17" s="10">
        <f t="shared" si="6"/>
        <v>1</v>
      </c>
    </row>
    <row r="18" spans="5:29" ht="24.75" customHeight="1">
      <c r="E18" s="53">
        <v>4</v>
      </c>
      <c r="F18" s="384" t="s">
        <v>875</v>
      </c>
      <c r="G18" s="385" t="s">
        <v>883</v>
      </c>
      <c r="H18" s="38">
        <v>100</v>
      </c>
      <c r="I18" s="38"/>
      <c r="J18" s="38"/>
      <c r="K18" s="383">
        <f t="shared" si="0"/>
        <v>100</v>
      </c>
      <c r="L18" s="42">
        <f>+IFERROR(IF(COUNT(K18),ROUND(K18/'Shareholding Pattern'!$L$78*100,2),""),0)</f>
        <v>0</v>
      </c>
      <c r="M18" s="164">
        <f t="shared" si="1"/>
        <v>100</v>
      </c>
      <c r="N18" s="164"/>
      <c r="O18" s="219">
        <f t="shared" si="2"/>
        <v>100</v>
      </c>
      <c r="P18" s="42">
        <f>+IFERROR(IF(COUNT(O18),ROUND(O18/('Shareholding Pattern'!$P$79)*100,2),""),0)</f>
        <v>0</v>
      </c>
      <c r="Q18" s="38"/>
      <c r="R18" s="38"/>
      <c r="S18" s="383" t="str">
        <f t="shared" si="3"/>
        <v/>
      </c>
      <c r="T18" s="14">
        <f>+IFERROR(IF(COUNT(K18,S18),ROUND(SUM(S18,K18)/SUM('Shareholding Pattern'!$L$78,'Shareholding Pattern'!$T$78)*100,2),""),0)</f>
        <v>0</v>
      </c>
      <c r="U18" s="38"/>
      <c r="V18" s="14" t="str">
        <f t="shared" si="4"/>
        <v/>
      </c>
      <c r="W18" s="38"/>
      <c r="X18" s="14" t="str">
        <f t="shared" si="5"/>
        <v/>
      </c>
      <c r="Y18" s="38">
        <v>100</v>
      </c>
      <c r="Z18" s="218"/>
      <c r="AA18" s="251" t="s">
        <v>462</v>
      </c>
      <c r="AB18" s="10"/>
      <c r="AC18" s="10">
        <f t="shared" si="6"/>
        <v>1</v>
      </c>
    </row>
    <row r="19" spans="5:29" ht="24.75" customHeight="1">
      <c r="E19" s="53">
        <v>5</v>
      </c>
      <c r="F19" s="384" t="s">
        <v>876</v>
      </c>
      <c r="G19" s="385" t="s">
        <v>884</v>
      </c>
      <c r="H19" s="38">
        <v>1115850</v>
      </c>
      <c r="I19" s="38"/>
      <c r="J19" s="38"/>
      <c r="K19" s="383">
        <f t="shared" si="0"/>
        <v>1115850</v>
      </c>
      <c r="L19" s="42">
        <f>+IFERROR(IF(COUNT(K19),ROUND(K19/'Shareholding Pattern'!$L$78*100,2),""),0)</f>
        <v>53.44</v>
      </c>
      <c r="M19" s="164">
        <f t="shared" si="1"/>
        <v>1115850</v>
      </c>
      <c r="N19" s="164"/>
      <c r="O19" s="219">
        <f t="shared" si="2"/>
        <v>1115850</v>
      </c>
      <c r="P19" s="42">
        <f>+IFERROR(IF(COUNT(O19),ROUND(O19/('Shareholding Pattern'!$P$79)*100,2),""),0)</f>
        <v>53.44</v>
      </c>
      <c r="Q19" s="38"/>
      <c r="R19" s="38"/>
      <c r="S19" s="383" t="str">
        <f t="shared" si="3"/>
        <v/>
      </c>
      <c r="T19" s="14">
        <f>+IFERROR(IF(COUNT(K19,S19),ROUND(SUM(S19,K19)/SUM('Shareholding Pattern'!$L$78,'Shareholding Pattern'!$T$78)*100,2),""),0)</f>
        <v>53.44</v>
      </c>
      <c r="U19" s="38"/>
      <c r="V19" s="14" t="str">
        <f t="shared" si="4"/>
        <v/>
      </c>
      <c r="W19" s="38"/>
      <c r="X19" s="14" t="str">
        <f t="shared" si="5"/>
        <v/>
      </c>
      <c r="Y19" s="38">
        <v>1115850</v>
      </c>
      <c r="Z19" s="218"/>
      <c r="AA19" s="251" t="s">
        <v>461</v>
      </c>
      <c r="AB19" s="10"/>
      <c r="AC19" s="10">
        <f t="shared" si="6"/>
        <v>1</v>
      </c>
    </row>
    <row r="20" spans="5:29" ht="24.75" customHeight="1">
      <c r="E20" s="53">
        <v>6</v>
      </c>
      <c r="F20" s="384" t="s">
        <v>877</v>
      </c>
      <c r="G20" s="385" t="s">
        <v>885</v>
      </c>
      <c r="H20" s="38">
        <v>100</v>
      </c>
      <c r="I20" s="38"/>
      <c r="J20" s="38"/>
      <c r="K20" s="383">
        <f t="shared" si="0"/>
        <v>100</v>
      </c>
      <c r="L20" s="42">
        <f>+IFERROR(IF(COUNT(K20),ROUND(K20/'Shareholding Pattern'!$L$78*100,2),""),0)</f>
        <v>0</v>
      </c>
      <c r="M20" s="164">
        <f t="shared" si="1"/>
        <v>100</v>
      </c>
      <c r="N20" s="164"/>
      <c r="O20" s="219">
        <f t="shared" si="2"/>
        <v>100</v>
      </c>
      <c r="P20" s="42">
        <f>+IFERROR(IF(COUNT(O20),ROUND(O20/('Shareholding Pattern'!$P$79)*100,2),""),0)</f>
        <v>0</v>
      </c>
      <c r="Q20" s="38"/>
      <c r="R20" s="38"/>
      <c r="S20" s="383" t="str">
        <f t="shared" si="3"/>
        <v/>
      </c>
      <c r="T20" s="14">
        <f>+IFERROR(IF(COUNT(K20,S20),ROUND(SUM(S20,K20)/SUM('Shareholding Pattern'!$L$78,'Shareholding Pattern'!$T$78)*100,2),""),0)</f>
        <v>0</v>
      </c>
      <c r="U20" s="38"/>
      <c r="V20" s="14" t="str">
        <f t="shared" si="4"/>
        <v/>
      </c>
      <c r="W20" s="38"/>
      <c r="X20" s="14" t="str">
        <f t="shared" si="5"/>
        <v/>
      </c>
      <c r="Y20" s="38">
        <v>100</v>
      </c>
      <c r="Z20" s="218"/>
      <c r="AA20" s="251" t="s">
        <v>462</v>
      </c>
      <c r="AB20" s="10"/>
      <c r="AC20" s="10">
        <f t="shared" si="6"/>
        <v>1</v>
      </c>
    </row>
    <row r="21" spans="5:29" ht="24.75" customHeight="1">
      <c r="E21" s="53">
        <v>7</v>
      </c>
      <c r="F21" s="384" t="s">
        <v>878</v>
      </c>
      <c r="G21" s="385" t="s">
        <v>886</v>
      </c>
      <c r="H21" s="38">
        <v>85000</v>
      </c>
      <c r="I21" s="38"/>
      <c r="J21" s="38"/>
      <c r="K21" s="383">
        <f t="shared" si="0"/>
        <v>85000</v>
      </c>
      <c r="L21" s="42">
        <f>+IFERROR(IF(COUNT(K21),ROUND(K21/'Shareholding Pattern'!$L$78*100,2),""),0)</f>
        <v>4.07</v>
      </c>
      <c r="M21" s="164">
        <f t="shared" si="1"/>
        <v>85000</v>
      </c>
      <c r="N21" s="164"/>
      <c r="O21" s="219">
        <f t="shared" si="2"/>
        <v>85000</v>
      </c>
      <c r="P21" s="42">
        <f>+IFERROR(IF(COUNT(O21),ROUND(O21/('Shareholding Pattern'!$P$79)*100,2),""),0)</f>
        <v>4.07</v>
      </c>
      <c r="Q21" s="38"/>
      <c r="R21" s="38"/>
      <c r="S21" s="383" t="str">
        <f t="shared" si="3"/>
        <v/>
      </c>
      <c r="T21" s="14">
        <f>+IFERROR(IF(COUNT(K21,S21),ROUND(SUM(S21,K21)/SUM('Shareholding Pattern'!$L$78,'Shareholding Pattern'!$T$78)*100,2),""),0)</f>
        <v>4.07</v>
      </c>
      <c r="U21" s="38"/>
      <c r="V21" s="14" t="str">
        <f t="shared" si="4"/>
        <v/>
      </c>
      <c r="W21" s="38"/>
      <c r="X21" s="14" t="str">
        <f t="shared" si="5"/>
        <v/>
      </c>
      <c r="Y21" s="38">
        <v>85000</v>
      </c>
      <c r="Z21" s="218"/>
      <c r="AA21" s="251" t="s">
        <v>461</v>
      </c>
      <c r="AB21" s="10"/>
      <c r="AC21" s="10">
        <f t="shared" si="6"/>
        <v>1</v>
      </c>
    </row>
    <row r="22" spans="5:29" ht="24.75" customHeight="1">
      <c r="E22" s="53">
        <v>8</v>
      </c>
      <c r="F22" s="384" t="s">
        <v>879</v>
      </c>
      <c r="G22" s="385" t="s">
        <v>887</v>
      </c>
      <c r="H22" s="38">
        <v>0</v>
      </c>
      <c r="I22" s="38"/>
      <c r="J22" s="38"/>
      <c r="K22" s="383">
        <f t="shared" si="0"/>
        <v>0</v>
      </c>
      <c r="L22" s="42">
        <f>+IFERROR(IF(COUNT(K22),ROUND(K22/'Shareholding Pattern'!$L$78*100,2),""),0)</f>
        <v>0</v>
      </c>
      <c r="M22" s="164">
        <f t="shared" si="1"/>
        <v>0</v>
      </c>
      <c r="N22" s="164"/>
      <c r="O22" s="219">
        <f t="shared" si="2"/>
        <v>0</v>
      </c>
      <c r="P22" s="42">
        <f>+IFERROR(IF(COUNT(O22),ROUND(O22/('Shareholding Pattern'!$P$79)*100,2),""),0)</f>
        <v>0</v>
      </c>
      <c r="Q22" s="38"/>
      <c r="R22" s="38"/>
      <c r="S22" s="383" t="str">
        <f t="shared" si="3"/>
        <v/>
      </c>
      <c r="T22" s="14">
        <f>+IFERROR(IF(COUNT(K22,S22),ROUND(SUM(S22,K22)/SUM('Shareholding Pattern'!$L$78,'Shareholding Pattern'!$T$78)*100,2),""),0)</f>
        <v>0</v>
      </c>
      <c r="U22" s="38"/>
      <c r="V22" s="14" t="str">
        <f t="shared" si="4"/>
        <v/>
      </c>
      <c r="W22" s="38"/>
      <c r="X22" s="14" t="str">
        <f t="shared" si="5"/>
        <v/>
      </c>
      <c r="Y22" s="38">
        <v>0</v>
      </c>
      <c r="Z22" s="218"/>
      <c r="AA22" s="251" t="s">
        <v>462</v>
      </c>
      <c r="AB22" s="10"/>
      <c r="AC22" s="10">
        <f t="shared" si="6"/>
        <v>0</v>
      </c>
    </row>
    <row r="23" spans="5:29" ht="16.5" hidden="1" customHeight="1">
      <c r="E23" s="2"/>
      <c r="F23" s="161"/>
      <c r="G23" s="161"/>
      <c r="H23" s="161"/>
      <c r="I23" s="161"/>
      <c r="J23" s="161"/>
      <c r="K23" s="161"/>
      <c r="L23" s="161"/>
      <c r="M23" s="161"/>
      <c r="N23" s="161"/>
      <c r="O23" s="161"/>
      <c r="P23" s="161"/>
      <c r="Q23" s="161"/>
      <c r="R23" s="161"/>
      <c r="S23" s="161"/>
      <c r="T23" s="161"/>
      <c r="U23" s="161"/>
      <c r="V23" s="161"/>
      <c r="W23" s="161"/>
      <c r="X23" s="161"/>
      <c r="Y23" s="162"/>
    </row>
    <row r="24" spans="5:29" ht="20.100000000000001" customHeight="1">
      <c r="E24" s="105"/>
      <c r="F24" s="51" t="s">
        <v>392</v>
      </c>
      <c r="G24" s="51" t="s">
        <v>19</v>
      </c>
      <c r="H24" s="44">
        <f>+IFERROR(IF(COUNT(H14:H23),ROUND(SUM(H14:H23),0),""),"")</f>
        <v>1201500</v>
      </c>
      <c r="I24" s="44" t="str">
        <f>+IFERROR(IF(COUNT(I14:I23),ROUND(SUM(I14:I23),0),""),"")</f>
        <v/>
      </c>
      <c r="J24" s="44" t="str">
        <f>+IFERROR(IF(COUNT(J14:J23),ROUND(SUM(J14:J23),0),""),"")</f>
        <v/>
      </c>
      <c r="K24" s="44">
        <f>+IFERROR(IF(COUNT(K14:K23),ROUND(SUM(K14:K23),0),""),"")</f>
        <v>1201500</v>
      </c>
      <c r="L24" s="14">
        <f>+IFERROR(IF(COUNT(K24),ROUND(K24/'Shareholding Pattern'!$L$78*100,2),""),0)</f>
        <v>57.54</v>
      </c>
      <c r="M24" s="29">
        <f>+IFERROR(IF(COUNT(M14:M23),ROUND(SUM(M14:M23),0),""),"")</f>
        <v>1201500</v>
      </c>
      <c r="N24" s="29" t="str">
        <f>+IFERROR(IF(COUNT(N14:N23),ROUND(SUM(N14:N23),0),""),"")</f>
        <v/>
      </c>
      <c r="O24" s="29">
        <f>+IFERROR(IF(COUNT(O14:O23),ROUND(SUM(O14:O23),0),""),"")</f>
        <v>1201500</v>
      </c>
      <c r="P24" s="14">
        <f>+IFERROR(IF(COUNT(O24),ROUND(O24/('Shareholding Pattern'!$P$79)*100,2),""),0)</f>
        <v>57.54</v>
      </c>
      <c r="Q24" s="44" t="str">
        <f>+IFERROR(IF(COUNT(Q14:Q23),ROUND(SUM(Q14:Q23),0),""),"")</f>
        <v/>
      </c>
      <c r="R24" s="44" t="str">
        <f>+IFERROR(IF(COUNT(R14:R23),ROUND(SUM(R14:R23),0),""),"")</f>
        <v/>
      </c>
      <c r="S24" s="44" t="str">
        <f>+IFERROR(IF(COUNT(S14:S23),ROUND(SUM(S14:S23),0),""),"")</f>
        <v/>
      </c>
      <c r="T24" s="14">
        <f>+IFERROR(IF(COUNT(K24,S24),ROUND(SUM(S24,K24)/SUM('Shareholding Pattern'!$L$78,'Shareholding Pattern'!$T$78)*100,2),""),0)</f>
        <v>57.54</v>
      </c>
      <c r="U24" s="44" t="str">
        <f>+IFERROR(IF(COUNT(U14:U23),ROUND(SUM(U14:U23),0),""),"")</f>
        <v/>
      </c>
      <c r="V24" s="14" t="str">
        <f>+IFERROR(IF(COUNT(U24),ROUND(SUM(U24)/SUM(K24)*100,2),""),0)</f>
        <v/>
      </c>
      <c r="W24" s="44" t="str">
        <f>+IFERROR(IF(COUNT(W14:W23),ROUND(SUM(W14:W23),0),""),"")</f>
        <v/>
      </c>
      <c r="X24" s="14" t="str">
        <f>+IFERROR(IF(COUNT(W24),ROUND(SUM(W24)/SUM(K24)*100,2),""),0)</f>
        <v/>
      </c>
      <c r="Y24" s="44">
        <f>+IFERROR(IF(COUNT(Y14:Y23),ROUND(SUM(Y14:Y23),0),""),"")</f>
        <v>1201500</v>
      </c>
    </row>
  </sheetData>
  <sheetProtection sheet="1" objects="1" scenarios="1"/>
  <mergeCells count="20">
    <mergeCell ref="T9:T11"/>
    <mergeCell ref="U9:V10"/>
    <mergeCell ref="W9:X10"/>
    <mergeCell ref="Y9:Y11"/>
    <mergeCell ref="AA9:AA11"/>
    <mergeCell ref="Z9:Z11"/>
    <mergeCell ref="E9:E11"/>
    <mergeCell ref="F9:F11"/>
    <mergeCell ref="G9:G11"/>
    <mergeCell ref="H9:H11"/>
    <mergeCell ref="Q9:Q11"/>
    <mergeCell ref="S9:S11"/>
    <mergeCell ref="R9:R11"/>
    <mergeCell ref="I9:I11"/>
    <mergeCell ref="M10:O10"/>
    <mergeCell ref="P10:P11"/>
    <mergeCell ref="J9:J11"/>
    <mergeCell ref="K9:K11"/>
    <mergeCell ref="L9:L11"/>
    <mergeCell ref="M9:P9"/>
  </mergeCells>
  <dataValidations count="6">
    <dataValidation type="whole" operator="lessThanOrEqual" allowBlank="1" showInputMessage="1" showErrorMessage="1" sqref="Y13 Y15:Y22">
      <formula1>K13</formula1>
    </dataValidation>
    <dataValidation type="whole" operator="lessThanOrEqual" allowBlank="1" showInputMessage="1" showErrorMessage="1" sqref="U13 U15:U22">
      <formula1>H13</formula1>
    </dataValidation>
    <dataValidation type="whole" operator="lessThanOrEqual" allowBlank="1" showInputMessage="1" showErrorMessage="1" sqref="W13 W15:W22">
      <formula1>H13</formula1>
    </dataValidation>
    <dataValidation type="whole" operator="greaterThanOrEqual" allowBlank="1" showInputMessage="1" showErrorMessage="1" sqref="Q13:R13 H13:J13 M13:N13 H15:J22 M15:N22 Q15:R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A13 AA15:AA22">
      <formula1>$AR$2:$AS$2</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headerFooter>
    <oddFooter>&amp;L&amp;"Arial"&amp;8&amp;K8585FF INTERNAL</oddFooter>
  </headerFooter>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workbookViewId="0">
      <selection activeCell="F9" sqref="F9:K9"/>
    </sheetView>
  </sheetViews>
  <sheetFormatPr defaultColWidth="0" defaultRowHeight="14.4"/>
  <cols>
    <col min="1" max="3" width="0" hidden="1" customWidth="1"/>
    <col min="4" max="4" width="2.6640625" customWidth="1"/>
    <col min="5" max="5" width="9.109375"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9.109375" customWidth="1"/>
    <col min="19" max="19" width="18.6640625" customWidth="1"/>
    <col min="20" max="20" width="11.5546875" customWidth="1"/>
    <col min="21" max="21" width="10.44140625" customWidth="1"/>
    <col min="22" max="22" width="31" customWidth="1"/>
    <col min="23" max="23" width="9.109375" customWidth="1"/>
    <col min="24" max="27" width="0" hidden="1" customWidth="1"/>
    <col min="28" max="16384" width="9.109375" hidden="1"/>
  </cols>
  <sheetData>
    <row r="1" spans="5:27" hidden="1">
      <c r="I1">
        <v>0</v>
      </c>
      <c r="L1" t="s">
        <v>93</v>
      </c>
      <c r="M1" t="s">
        <v>104</v>
      </c>
      <c r="N1" t="s">
        <v>596</v>
      </c>
    </row>
    <row r="2" spans="5:27" ht="20.25" hidden="1" customHeight="1">
      <c r="F2" t="s">
        <v>613</v>
      </c>
      <c r="G2" t="s">
        <v>614</v>
      </c>
      <c r="H2" t="s">
        <v>615</v>
      </c>
      <c r="J2" t="s">
        <v>616</v>
      </c>
      <c r="K2" t="s">
        <v>617</v>
      </c>
      <c r="L2" t="s">
        <v>618</v>
      </c>
      <c r="M2" t="s">
        <v>619</v>
      </c>
      <c r="N2" t="s">
        <v>620</v>
      </c>
      <c r="O2" t="s">
        <v>621</v>
      </c>
      <c r="P2" t="s">
        <v>622</v>
      </c>
      <c r="Q2" t="s">
        <v>593</v>
      </c>
      <c r="R2" t="s">
        <v>627</v>
      </c>
      <c r="S2" t="s">
        <v>625</v>
      </c>
      <c r="T2" t="s">
        <v>595</v>
      </c>
      <c r="U2" t="s">
        <v>626</v>
      </c>
      <c r="V2" t="s">
        <v>623</v>
      </c>
    </row>
    <row r="3" spans="5:27" ht="15" hidden="1" customHeight="1">
      <c r="AA3" s="292" t="s">
        <v>598</v>
      </c>
    </row>
    <row r="4" spans="5:27" ht="15.75" hidden="1" customHeight="1">
      <c r="AA4" s="292" t="s">
        <v>599</v>
      </c>
    </row>
    <row r="5" spans="5:27" ht="13.5" hidden="1" customHeight="1">
      <c r="AA5" s="292" t="s">
        <v>600</v>
      </c>
    </row>
    <row r="6" spans="5:27" ht="17.25" hidden="1" customHeight="1">
      <c r="AA6" s="292" t="s">
        <v>601</v>
      </c>
    </row>
    <row r="7" spans="5:27">
      <c r="F7" s="532"/>
      <c r="G7" s="532"/>
      <c r="H7" s="532"/>
      <c r="I7" s="63"/>
      <c r="AA7" s="292" t="s">
        <v>602</v>
      </c>
    </row>
    <row r="8" spans="5:27">
      <c r="F8" s="533"/>
      <c r="G8" s="533"/>
      <c r="H8" s="533"/>
      <c r="I8" s="63"/>
      <c r="AA8" s="292" t="s">
        <v>603</v>
      </c>
    </row>
    <row r="9" spans="5:27" ht="60" customHeight="1">
      <c r="E9" s="530" t="s">
        <v>114</v>
      </c>
      <c r="F9" s="454" t="s">
        <v>585</v>
      </c>
      <c r="G9" s="531"/>
      <c r="H9" s="531"/>
      <c r="I9" s="531"/>
      <c r="J9" s="531"/>
      <c r="K9" s="455"/>
      <c r="L9" s="454" t="s">
        <v>590</v>
      </c>
      <c r="M9" s="531"/>
      <c r="N9" s="531"/>
      <c r="O9" s="531"/>
      <c r="P9" s="455"/>
      <c r="Q9" s="539" t="s">
        <v>591</v>
      </c>
      <c r="R9" s="539"/>
      <c r="S9" s="539"/>
      <c r="T9" s="539"/>
      <c r="U9" s="539"/>
      <c r="V9" s="451" t="s">
        <v>623</v>
      </c>
      <c r="AA9" s="292" t="s">
        <v>604</v>
      </c>
    </row>
    <row r="10" spans="5:27" ht="14.25" customHeight="1">
      <c r="E10" s="468"/>
      <c r="F10" s="451" t="s">
        <v>586</v>
      </c>
      <c r="G10" s="451" t="s">
        <v>587</v>
      </c>
      <c r="H10" s="535" t="s">
        <v>588</v>
      </c>
      <c r="I10" s="27"/>
      <c r="J10" s="451" t="s">
        <v>589</v>
      </c>
      <c r="K10" s="537" t="s">
        <v>609</v>
      </c>
      <c r="L10" s="451" t="s">
        <v>586</v>
      </c>
      <c r="M10" s="451" t="s">
        <v>587</v>
      </c>
      <c r="N10" s="535" t="s">
        <v>588</v>
      </c>
      <c r="O10" s="451" t="s">
        <v>589</v>
      </c>
      <c r="P10" s="537" t="s">
        <v>609</v>
      </c>
      <c r="Q10" s="451" t="s">
        <v>592</v>
      </c>
      <c r="R10" s="451"/>
      <c r="S10" s="451"/>
      <c r="T10" s="451"/>
      <c r="U10" s="451"/>
      <c r="V10" s="451"/>
      <c r="AA10" s="292" t="s">
        <v>605</v>
      </c>
    </row>
    <row r="11" spans="5:27" ht="47.25" customHeight="1">
      <c r="E11" s="450"/>
      <c r="F11" s="451"/>
      <c r="G11" s="451"/>
      <c r="H11" s="535"/>
      <c r="I11" s="27"/>
      <c r="J11" s="451"/>
      <c r="K11" s="538"/>
      <c r="L11" s="451"/>
      <c r="M11" s="451"/>
      <c r="N11" s="535"/>
      <c r="O11" s="451"/>
      <c r="P11" s="538"/>
      <c r="Q11" s="287" t="s">
        <v>593</v>
      </c>
      <c r="R11" s="287" t="s">
        <v>594</v>
      </c>
      <c r="S11" s="296" t="s">
        <v>625</v>
      </c>
      <c r="T11" s="287" t="s">
        <v>595</v>
      </c>
      <c r="U11" s="287" t="s">
        <v>626</v>
      </c>
      <c r="V11" s="451"/>
      <c r="AA11" s="292" t="s">
        <v>606</v>
      </c>
    </row>
    <row r="12" spans="5:27">
      <c r="E12" s="290"/>
      <c r="F12" s="536" t="s">
        <v>607</v>
      </c>
      <c r="G12" s="536"/>
      <c r="H12" s="289"/>
      <c r="I12" s="289"/>
      <c r="J12" s="289"/>
      <c r="K12" s="289"/>
      <c r="L12" s="289"/>
      <c r="M12" s="289"/>
      <c r="N12" s="289"/>
      <c r="O12" s="289"/>
      <c r="P12" s="289"/>
      <c r="Q12" s="289"/>
      <c r="R12" s="289"/>
      <c r="S12" s="289"/>
      <c r="T12" s="289"/>
      <c r="U12" s="289"/>
      <c r="V12" s="291"/>
    </row>
    <row r="13" spans="5:27" ht="21" hidden="1" customHeight="1">
      <c r="E13" s="45"/>
      <c r="F13" s="197"/>
      <c r="G13" s="197"/>
      <c r="H13" s="197"/>
      <c r="I13" s="295"/>
      <c r="J13" s="293"/>
      <c r="K13" s="197"/>
      <c r="L13" s="197"/>
      <c r="M13" s="197"/>
      <c r="N13" s="197"/>
      <c r="O13" s="294"/>
      <c r="P13" s="197"/>
      <c r="Q13" s="82"/>
      <c r="R13" s="82"/>
      <c r="S13" s="82"/>
      <c r="T13" s="62"/>
      <c r="U13" s="62"/>
      <c r="V13" s="297"/>
    </row>
    <row r="14" spans="5:27" ht="24.75" customHeight="1">
      <c r="E14" s="34"/>
      <c r="F14" s="534"/>
      <c r="G14" s="534"/>
      <c r="H14" s="534"/>
      <c r="I14" s="3"/>
      <c r="J14" s="35"/>
      <c r="K14" s="35"/>
      <c r="L14" s="35"/>
      <c r="M14" s="35"/>
      <c r="N14" s="35"/>
      <c r="O14" s="35"/>
      <c r="P14" s="35"/>
      <c r="Q14" s="35"/>
      <c r="R14" s="35"/>
      <c r="S14" s="35"/>
      <c r="T14" s="35"/>
      <c r="U14" s="35"/>
      <c r="V14" s="36"/>
    </row>
  </sheetData>
  <sheetProtection sheet="1" objects="1" scenarios="1"/>
  <dataConsolidate/>
  <mergeCells count="19">
    <mergeCell ref="K10:K11"/>
    <mergeCell ref="F9:K9"/>
    <mergeCell ref="P10:P11"/>
    <mergeCell ref="L9:P9"/>
    <mergeCell ref="V9:V11"/>
    <mergeCell ref="L10:L11"/>
    <mergeCell ref="M10:M11"/>
    <mergeCell ref="N10:N11"/>
    <mergeCell ref="O10:O11"/>
    <mergeCell ref="Q9:U9"/>
    <mergeCell ref="Q10:U10"/>
    <mergeCell ref="J10:J11"/>
    <mergeCell ref="F7:H8"/>
    <mergeCell ref="F14:H14"/>
    <mergeCell ref="E9:E11"/>
    <mergeCell ref="F10:F11"/>
    <mergeCell ref="G10:G11"/>
    <mergeCell ref="H10:H11"/>
    <mergeCell ref="F12:G12"/>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B1:XFC16"/>
  <sheetViews>
    <sheetView showGridLines="0" topLeftCell="A6" zoomScale="85" zoomScaleNormal="85" workbookViewId="0">
      <selection activeCell="F16" sqref="F16"/>
    </sheetView>
  </sheetViews>
  <sheetFormatPr defaultColWidth="0" defaultRowHeight="14.4"/>
  <cols>
    <col min="1" max="1" width="2.6640625" customWidth="1"/>
    <col min="2" max="2" width="4.44140625" hidden="1" customWidth="1"/>
    <col min="3" max="3" width="4" hidden="1" customWidth="1"/>
    <col min="4" max="4" width="2.66406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4" width="20.6640625" hidden="1" customWidth="1"/>
    <col min="25" max="27" width="20.6640625" customWidth="1"/>
    <col min="28" max="28" width="4.44140625" customWidth="1"/>
    <col min="29" max="16383" width="1.88671875" hidden="1"/>
  </cols>
  <sheetData>
    <row r="1" spans="5:45" hidden="1">
      <c r="I1">
        <v>0</v>
      </c>
      <c r="AD1">
        <f>SUM(AC1:AC65531)</f>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124</v>
      </c>
      <c r="T9" s="451" t="s">
        <v>89</v>
      </c>
      <c r="U9" s="451" t="s">
        <v>12</v>
      </c>
      <c r="V9" s="451"/>
      <c r="W9" s="451" t="s">
        <v>13</v>
      </c>
      <c r="X9" s="451"/>
      <c r="Y9" s="451" t="s">
        <v>14</v>
      </c>
      <c r="Z9" s="451" t="s">
        <v>441</v>
      </c>
      <c r="AA9" s="530" t="s">
        <v>459</v>
      </c>
    </row>
    <row r="10" spans="5:45"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51"/>
      <c r="Z10" s="451"/>
      <c r="AA10" s="468"/>
    </row>
    <row r="11" spans="5:45"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27" t="s">
        <v>20</v>
      </c>
      <c r="X11" s="27" t="s">
        <v>21</v>
      </c>
      <c r="Y11" s="451"/>
      <c r="Z11" s="451"/>
      <c r="AA11" s="450"/>
    </row>
    <row r="12" spans="5:45" s="233" customFormat="1" ht="19.5" customHeight="1">
      <c r="E12" s="8" t="s">
        <v>72</v>
      </c>
      <c r="F12" s="540" t="s">
        <v>29</v>
      </c>
      <c r="G12" s="541"/>
      <c r="H12" s="234"/>
      <c r="I12" s="234"/>
      <c r="J12" s="234"/>
      <c r="K12" s="234"/>
      <c r="L12" s="234"/>
      <c r="M12" s="234"/>
      <c r="N12" s="234"/>
      <c r="O12" s="234"/>
      <c r="P12" s="234"/>
      <c r="Q12" s="234"/>
      <c r="R12" s="234"/>
      <c r="S12" s="234"/>
      <c r="T12" s="234"/>
      <c r="U12" s="234"/>
      <c r="V12" s="234"/>
      <c r="W12" s="234"/>
      <c r="X12" s="234"/>
      <c r="Y12" s="234"/>
      <c r="Z12" s="234"/>
      <c r="AA12" s="235"/>
    </row>
    <row r="13" spans="5:45" s="10" customFormat="1" ht="18"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IF(COUNT(H15:$Y$14995)=0,"",SUM(AC1:AC65533))</f>
        <v/>
      </c>
    </row>
    <row r="14" spans="5:45" s="233" customFormat="1" ht="25.5" customHeight="1">
      <c r="E14" s="230"/>
      <c r="F14" s="231"/>
      <c r="G14" s="231"/>
      <c r="H14" s="231"/>
      <c r="I14" s="231"/>
      <c r="J14" s="231"/>
      <c r="K14" s="231"/>
      <c r="L14" s="231"/>
      <c r="M14" s="231"/>
      <c r="N14" s="231"/>
      <c r="O14" s="231"/>
      <c r="P14" s="231"/>
      <c r="Q14" s="231"/>
      <c r="R14" s="231"/>
      <c r="S14" s="231"/>
      <c r="T14" s="231"/>
      <c r="U14" s="231"/>
      <c r="V14" s="231"/>
      <c r="W14" s="231"/>
      <c r="X14" s="231"/>
      <c r="Y14" s="231"/>
      <c r="Z14" s="231"/>
      <c r="AA14" s="232"/>
    </row>
    <row r="15" spans="5:45" ht="24.9" hidden="1" customHeight="1">
      <c r="E15" s="11"/>
      <c r="F15" s="12"/>
      <c r="G15" s="12"/>
      <c r="H15" s="12"/>
      <c r="I15" s="159"/>
      <c r="J15" s="159"/>
      <c r="K15" s="159"/>
      <c r="L15" s="12"/>
      <c r="M15" s="12"/>
      <c r="N15" s="12"/>
      <c r="O15" s="12"/>
      <c r="P15" s="12"/>
      <c r="Q15" s="12"/>
      <c r="R15" s="12"/>
      <c r="S15" s="12"/>
      <c r="T15" s="12"/>
      <c r="U15" s="12"/>
      <c r="V15" s="12"/>
      <c r="W15" s="12"/>
      <c r="X15" s="12"/>
      <c r="Y15" s="36"/>
    </row>
    <row r="16" spans="5:45" ht="20.100000000000001" customHeight="1">
      <c r="E16" s="104"/>
      <c r="F16" s="51" t="s">
        <v>392</v>
      </c>
      <c r="G16" s="51" t="s">
        <v>19</v>
      </c>
      <c r="H16" s="44" t="str">
        <f>+IFERROR(IF(COUNT(H14:H15),ROUND(SUM(H14:H15),0),""),"")</f>
        <v/>
      </c>
      <c r="I16" s="44" t="str">
        <f>+IFERROR(IF(COUNT(I14:I15),ROUND(SUM(I14:I15),0),""),"")</f>
        <v/>
      </c>
      <c r="J16" s="44" t="str">
        <f>+IFERROR(IF(COUNT(J14:J15),ROUND(SUM(J14:J15),0),""),"")</f>
        <v/>
      </c>
      <c r="K16" s="37" t="str">
        <f>+IFERROR(IF(COUNT(H16:J16),ROUND(SUM(H16:J16),0),""),"")</f>
        <v/>
      </c>
      <c r="L16" s="14" t="str">
        <f>+IFERROR(IF(COUNT(K16),ROUND(K16/'Shareholding Pattern'!$L$78*100,2),""),0)</f>
        <v/>
      </c>
      <c r="M16" s="29" t="str">
        <f>+IFERROR(IF(COUNT(M14:M15),ROUND(SUM(M14:M15),0),""),"")</f>
        <v/>
      </c>
      <c r="N16" s="29" t="str">
        <f>+IFERROR(IF(COUNT(N14:N15),ROUND(SUM(N14:N15),0),""),"")</f>
        <v/>
      </c>
      <c r="O16" s="42" t="str">
        <f>+IFERROR(IF(COUNT(M16:N16),ROUND(SUM(M16,N16),2),""),"")</f>
        <v/>
      </c>
      <c r="P16" s="14" t="str">
        <f>+IFERROR(IF(COUNT(O16),ROUND(O16/('Shareholding Pattern'!$P$79)*100,2),""),0)</f>
        <v/>
      </c>
      <c r="Q16" s="44" t="str">
        <f>+IFERROR(IF(COUNT(Q14:Q15),ROUND(SUM(Q14:Q15),0),""),"")</f>
        <v/>
      </c>
      <c r="R16" s="44" t="str">
        <f>+IFERROR(IF(COUNT(R14:R15),ROUND(SUM(R14:R15),0),""),"")</f>
        <v/>
      </c>
      <c r="S16" s="39" t="str">
        <f>+IFERROR(IF(COUNT(Q16:R16),ROUND(SUM(Q16:R16),0),""),"")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sheet="1" objects="1" scenarios="1"/>
  <mergeCells count="21">
    <mergeCell ref="F12:G12"/>
    <mergeCell ref="M10:O10"/>
    <mergeCell ref="P10:P11"/>
    <mergeCell ref="J9:J11"/>
    <mergeCell ref="K9:K11"/>
    <mergeCell ref="L9:L11"/>
    <mergeCell ref="M9:P9"/>
    <mergeCell ref="AA9:AA11"/>
    <mergeCell ref="E9:E11"/>
    <mergeCell ref="F9:F11"/>
    <mergeCell ref="G9:G11"/>
    <mergeCell ref="H9:H11"/>
    <mergeCell ref="I9:I11"/>
    <mergeCell ref="Z9:Z11"/>
    <mergeCell ref="Q9:Q11"/>
    <mergeCell ref="R9:R11"/>
    <mergeCell ref="U9:V10"/>
    <mergeCell ref="W9:X10"/>
    <mergeCell ref="Y9:Y11"/>
    <mergeCell ref="T9:T11"/>
    <mergeCell ref="S9:S11"/>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4" width="20.6640625" hidden="1" customWidth="1"/>
    <col min="25" max="27" width="20.6640625" customWidth="1"/>
    <col min="28" max="28" width="4.109375" customWidth="1"/>
    <col min="29" max="16383" width="1.88671875" hidden="1"/>
    <col min="16384" max="16384" width="5.10937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c r="AR7" t="s">
        <v>335</v>
      </c>
    </row>
    <row r="8" spans="5:45">
      <c r="AR8" t="s">
        <v>336</v>
      </c>
    </row>
    <row r="9" spans="5:45"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13</v>
      </c>
      <c r="X9" s="451"/>
      <c r="Y9" s="451" t="s">
        <v>14</v>
      </c>
      <c r="Z9" s="451" t="s">
        <v>441</v>
      </c>
      <c r="AA9" s="530" t="s">
        <v>459</v>
      </c>
      <c r="AR9" t="s">
        <v>337</v>
      </c>
    </row>
    <row r="10" spans="5:45"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51"/>
      <c r="Z10" s="451"/>
      <c r="AA10" s="468"/>
      <c r="AR10" t="s">
        <v>338</v>
      </c>
    </row>
    <row r="11" spans="5:45"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27" t="s">
        <v>20</v>
      </c>
      <c r="X11" s="27" t="s">
        <v>21</v>
      </c>
      <c r="Y11" s="451"/>
      <c r="Z11" s="451"/>
      <c r="AA11" s="450"/>
      <c r="AR11" t="s">
        <v>339</v>
      </c>
    </row>
    <row r="12" spans="5:45" ht="24.75" customHeight="1">
      <c r="E12" s="8" t="s">
        <v>73</v>
      </c>
      <c r="F12" s="43" t="s">
        <v>31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1.75" hidden="1" customHeight="1">
      <c r="E13" s="53"/>
      <c r="F13" s="9"/>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7"/>
      <c r="AA13" s="252"/>
      <c r="AC13" s="10">
        <f>IF(SUM(H13:Y13)&gt;0,1,0)</f>
        <v>0</v>
      </c>
      <c r="AD13" s="10" t="str">
        <f>IF(COUNT(H15:$Y$14999)=0,"",SUM(AC1:AC65533))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1" t="s">
        <v>392</v>
      </c>
      <c r="G16" s="51"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sheet="1" objects="1" scenarios="1"/>
  <mergeCells count="20">
    <mergeCell ref="J9:J11"/>
    <mergeCell ref="E9:E11"/>
    <mergeCell ref="F9:F11"/>
    <mergeCell ref="G9:G11"/>
    <mergeCell ref="H9:H11"/>
    <mergeCell ref="I9:I11"/>
    <mergeCell ref="K9:K11"/>
    <mergeCell ref="L9:L11"/>
    <mergeCell ref="M9:P9"/>
    <mergeCell ref="AA9:AA11"/>
    <mergeCell ref="Z9:Z11"/>
    <mergeCell ref="U9:V10"/>
    <mergeCell ref="W9:X10"/>
    <mergeCell ref="Y9:Y11"/>
    <mergeCell ref="T9:T11"/>
    <mergeCell ref="S9:S11"/>
    <mergeCell ref="Q9:Q11"/>
    <mergeCell ref="R9:R11"/>
    <mergeCell ref="M10:O10"/>
    <mergeCell ref="P10:P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XFC16"/>
  <sheetViews>
    <sheetView showGridLines="0" topLeftCell="A7" zoomScale="85" zoomScaleNormal="85" workbookViewId="0">
      <selection activeCell="E16" sqref="E16"/>
    </sheetView>
  </sheetViews>
  <sheetFormatPr defaultColWidth="0" defaultRowHeight="14.4"/>
  <cols>
    <col min="1" max="1" width="2.33203125" customWidth="1"/>
    <col min="2" max="2" width="2.109375" hidden="1" customWidth="1"/>
    <col min="3" max="3" width="2" hidden="1" customWidth="1"/>
    <col min="4" max="4" width="9.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6" width="20.6640625" hidden="1" customWidth="1"/>
    <col min="27" max="28" width="20.6640625" customWidth="1"/>
    <col min="29" max="29" width="20.6640625" style="224" customWidth="1"/>
    <col min="30" max="30" width="3" style="224" customWidth="1"/>
    <col min="31" max="16383" width="1" hidden="1"/>
    <col min="16384" max="16384" width="2.33203125" hidden="1" customWidth="1"/>
  </cols>
  <sheetData>
    <row r="1" spans="4:53" hidden="1">
      <c r="I1">
        <v>0</v>
      </c>
      <c r="AC1"/>
      <c r="AD1"/>
      <c r="AR1" t="s">
        <v>394</v>
      </c>
    </row>
    <row r="2" spans="4:53" hidden="1">
      <c r="E2" t="s">
        <v>299</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440</v>
      </c>
      <c r="AZ2" t="s">
        <v>461</v>
      </c>
      <c r="BA2" t="s">
        <v>462</v>
      </c>
    </row>
    <row r="3" spans="4:53" hidden="1">
      <c r="AC3"/>
      <c r="AD3"/>
      <c r="AR3" t="s">
        <v>383</v>
      </c>
    </row>
    <row r="4" spans="4:53" hidden="1">
      <c r="AC4"/>
      <c r="AD4"/>
      <c r="AR4" t="s">
        <v>335</v>
      </c>
    </row>
    <row r="5" spans="4:53" hidden="1">
      <c r="AC5"/>
      <c r="AD5"/>
      <c r="AR5" t="s">
        <v>384</v>
      </c>
    </row>
    <row r="6" spans="4:53" hidden="1">
      <c r="AC6"/>
      <c r="AD6"/>
      <c r="AR6" t="s">
        <v>343</v>
      </c>
    </row>
    <row r="7" spans="4:53" ht="15" customHeight="1">
      <c r="AC7"/>
      <c r="AD7"/>
    </row>
    <row r="8" spans="4:53" ht="15" customHeight="1">
      <c r="AC8"/>
      <c r="AD8"/>
    </row>
    <row r="9" spans="4:53" ht="29.25" customHeight="1">
      <c r="D9" s="530" t="s">
        <v>119</v>
      </c>
      <c r="E9" s="451" t="s">
        <v>34</v>
      </c>
      <c r="F9" s="451"/>
      <c r="G9" s="530" t="s">
        <v>118</v>
      </c>
      <c r="H9" s="451" t="s">
        <v>1</v>
      </c>
      <c r="I9" s="451" t="s">
        <v>368</v>
      </c>
      <c r="J9" s="451" t="s">
        <v>3</v>
      </c>
      <c r="K9" s="451" t="s">
        <v>4</v>
      </c>
      <c r="L9" s="451" t="s">
        <v>5</v>
      </c>
      <c r="M9" s="451" t="s">
        <v>6</v>
      </c>
      <c r="N9" s="451" t="s">
        <v>7</v>
      </c>
      <c r="O9" s="451" t="s">
        <v>8</v>
      </c>
      <c r="P9" s="451"/>
      <c r="Q9" s="451"/>
      <c r="R9" s="451"/>
      <c r="S9" s="451" t="s">
        <v>9</v>
      </c>
      <c r="T9" s="530" t="s">
        <v>447</v>
      </c>
      <c r="U9" s="530" t="s">
        <v>116</v>
      </c>
      <c r="V9" s="451" t="s">
        <v>89</v>
      </c>
      <c r="W9" s="451" t="s">
        <v>12</v>
      </c>
      <c r="X9" s="451"/>
      <c r="Y9" s="451" t="s">
        <v>13</v>
      </c>
      <c r="Z9" s="451"/>
      <c r="AA9" s="451" t="s">
        <v>14</v>
      </c>
      <c r="AB9" s="451" t="s">
        <v>441</v>
      </c>
      <c r="AC9" s="530" t="s">
        <v>459</v>
      </c>
      <c r="AD9"/>
      <c r="AV9" t="s">
        <v>34</v>
      </c>
    </row>
    <row r="10" spans="4:53" ht="31.5" customHeight="1">
      <c r="D10" s="468"/>
      <c r="E10" s="451"/>
      <c r="F10" s="451"/>
      <c r="G10" s="468"/>
      <c r="H10" s="451"/>
      <c r="I10" s="451"/>
      <c r="J10" s="451"/>
      <c r="K10" s="451"/>
      <c r="L10" s="451"/>
      <c r="M10" s="451"/>
      <c r="N10" s="451"/>
      <c r="O10" s="451" t="s">
        <v>15</v>
      </c>
      <c r="P10" s="451"/>
      <c r="Q10" s="451"/>
      <c r="R10" s="451" t="s">
        <v>16</v>
      </c>
      <c r="S10" s="451"/>
      <c r="T10" s="468"/>
      <c r="U10" s="468"/>
      <c r="V10" s="451"/>
      <c r="W10" s="451"/>
      <c r="X10" s="451"/>
      <c r="Y10" s="451"/>
      <c r="Z10" s="451"/>
      <c r="AA10" s="451"/>
      <c r="AB10" s="451"/>
      <c r="AC10" s="468"/>
      <c r="AD10"/>
      <c r="AV10" t="s">
        <v>379</v>
      </c>
    </row>
    <row r="11" spans="4:53" ht="78.75" customHeight="1">
      <c r="D11" s="450"/>
      <c r="E11" s="451"/>
      <c r="F11" s="451"/>
      <c r="G11" s="450"/>
      <c r="H11" s="451"/>
      <c r="I11" s="451"/>
      <c r="J11" s="451"/>
      <c r="K11" s="451"/>
      <c r="L11" s="451"/>
      <c r="M11" s="451"/>
      <c r="N11" s="451"/>
      <c r="O11" s="27" t="s">
        <v>17</v>
      </c>
      <c r="P11" s="27" t="s">
        <v>18</v>
      </c>
      <c r="Q11" s="27" t="s">
        <v>19</v>
      </c>
      <c r="R11" s="451"/>
      <c r="S11" s="451"/>
      <c r="T11" s="450"/>
      <c r="U11" s="450"/>
      <c r="V11" s="451"/>
      <c r="W11" s="27" t="s">
        <v>20</v>
      </c>
      <c r="X11" s="27" t="s">
        <v>21</v>
      </c>
      <c r="Y11" s="27" t="s">
        <v>20</v>
      </c>
      <c r="Z11" s="27" t="s">
        <v>21</v>
      </c>
      <c r="AA11" s="451"/>
      <c r="AB11" s="451"/>
      <c r="AC11" s="450"/>
      <c r="AD11"/>
    </row>
    <row r="12" spans="4:53" ht="24" customHeight="1">
      <c r="D12" s="8" t="s">
        <v>74</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70"/>
      <c r="F13" s="64"/>
      <c r="G13" s="64"/>
      <c r="H13" s="13"/>
      <c r="I13" s="13"/>
      <c r="J13" s="13"/>
      <c r="K13" s="38"/>
      <c r="L13" s="38"/>
      <c r="M13" s="178" t="str">
        <f>+IFERROR(IF(COUNT(J13:L13),ROUND(SUM(J13:L13),0),""),"")</f>
        <v/>
      </c>
      <c r="N13" s="176" t="str">
        <f>+IFERROR(IF(COUNT(M13),ROUND(M13/'Shareholding Pattern'!$L$78*100,2),""),0)</f>
        <v/>
      </c>
      <c r="O13" s="213" t="str">
        <f>IF(J13="","",J13)</f>
        <v/>
      </c>
      <c r="P13" s="164"/>
      <c r="Q13" s="177" t="str">
        <f>+IFERROR(IF(COUNT(O13:P13),ROUND(SUM(O13,P13),2),""),"")</f>
        <v/>
      </c>
      <c r="R13" s="176" t="str">
        <f>+IFERROR(IF(COUNT(Q13),ROUND(Q13/('Shareholding Pattern'!$P$79)*100,2),""),0)</f>
        <v/>
      </c>
      <c r="S13" s="38"/>
      <c r="T13" s="38"/>
      <c r="U13" s="179" t="str">
        <f>+IFERROR(IF(COUNT(S13:T13),ROUND(SUM(S13:T13),0),""),"")</f>
        <v/>
      </c>
      <c r="V13" s="176" t="str">
        <f>+IFERROR(IF(COUNT(M13,U13),ROUND(SUM(U13,M13)/SUM('Shareholding Pattern'!$L$78,'Shareholding Pattern'!$T$78)*100,2),""),0)</f>
        <v/>
      </c>
      <c r="W13" s="38"/>
      <c r="X13" s="176" t="str">
        <f>+IFERROR(IF(COUNT(W13),ROUND(SUM(W13)/SUM(M13)*100,2),""),0)</f>
        <v/>
      </c>
      <c r="Y13" s="38"/>
      <c r="Z13" s="176" t="str">
        <f>+IFERROR(IF(COUNT(Y13),ROUND(SUM(Y13)/SUM(M13)*100,2),""),0)</f>
        <v/>
      </c>
      <c r="AA13" s="168"/>
      <c r="AB13" s="218"/>
      <c r="AC13" s="251"/>
      <c r="AD13" s="223" t="str">
        <f>IF(COUNT(H15:$AA$14999)=0,"",SUM(AC1:AC65533))</f>
        <v/>
      </c>
      <c r="AF13" s="285">
        <f>IF(SUM(I13:AA13)&gt;0,1,0)</f>
        <v>0</v>
      </c>
      <c r="AG13" s="285" t="str">
        <f>IF(COUNT(H15:$AA$14993)=0,"",SUM(AF1:AF65527))</f>
        <v/>
      </c>
    </row>
    <row r="14" spans="4:53" ht="24.75" customHeight="1">
      <c r="D14" s="73"/>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3" ht="18.75" hidden="1" customHeight="1">
      <c r="D15" s="34"/>
      <c r="Z15" s="169"/>
    </row>
    <row r="16" spans="4:53" ht="20.100000000000001" customHeight="1">
      <c r="D16" s="48"/>
      <c r="E16" s="170" t="s">
        <v>392</v>
      </c>
      <c r="F16" s="30"/>
      <c r="G16" s="49"/>
      <c r="H16" s="170"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76" t="str">
        <f>+IFERROR(IF(COUNT(M16),ROUND(M16/'Shareholding Pattern'!$L$78*100,2),""),0)</f>
        <v/>
      </c>
      <c r="O16" s="154" t="str">
        <f>+IFERROR(IF(COUNT(O14:O15),ROUND(SUM(O14:O15),0),""),"")</f>
        <v/>
      </c>
      <c r="P16" s="154" t="str">
        <f>+IFERROR(IF(COUNT(P14:P15),ROUND(SUM(P14:P15),0),""),"")</f>
        <v/>
      </c>
      <c r="Q16" s="154" t="str">
        <f>+IFERROR(IF(COUNT(Q14:Q15),ROUND(SUM(Q14:Q15),0),""),"")</f>
        <v/>
      </c>
      <c r="R16" s="176" t="str">
        <f>+IFERROR(IF(COUNT(Q16),ROUND(Q16/('Shareholding Pattern'!$P$79)*100,2),""),0)</f>
        <v/>
      </c>
      <c r="S16" s="52" t="str">
        <f>+IFERROR(IF(COUNT(S14:S15),ROUND(SUM(S14:S15),0),""),"")</f>
        <v/>
      </c>
      <c r="T16" s="52" t="str">
        <f>+IFERROR(IF(COUNT(T14:T15),ROUND(SUM(T14:T15),0),""),"")</f>
        <v/>
      </c>
      <c r="U16" s="52" t="str">
        <f>+IFERROR(IF(COUNT(U14:U15),ROUND(SUM(U14:U15),0),""),"")</f>
        <v/>
      </c>
      <c r="V16" s="176" t="str">
        <f>+IFERROR(IF(COUNT(M16,U16),ROUND(SUM(U16,M16)/SUM('Shareholding Pattern'!$L$78,'Shareholding Pattern'!$T$78)*100,2),""),0)</f>
        <v/>
      </c>
      <c r="W16" s="52" t="str">
        <f>+IFERROR(IF(COUNT(W14:W15),ROUND(SUM(W14:W15),0),""),"")</f>
        <v/>
      </c>
      <c r="X16" s="176" t="str">
        <f>+IFERROR(IF(COUNT(W16),ROUND(SUM(W16)/SUM(M16)*100,2),""),0)</f>
        <v/>
      </c>
      <c r="Y16" s="52" t="str">
        <f>+IFERROR(IF(COUNT(Y14:Y15),ROUND(SUM(Y14:Y15),0),""),"")</f>
        <v/>
      </c>
      <c r="Z16" s="176" t="str">
        <f>+IFERROR(IF(COUNT(Y16),ROUND(SUM(Y16)/SUM(M16)*100,2),""),0)</f>
        <v/>
      </c>
      <c r="AA16" s="52" t="str">
        <f>+IFERROR(IF(COUNT(AA14:AA15),ROUND(SUM(AA14:AA15),0),""),"")</f>
        <v/>
      </c>
    </row>
  </sheetData>
  <sheetProtection sheet="1" objects="1" scenarios="1"/>
  <sortState ref="G15:AA20">
    <sortCondition ref="AA15"/>
  </sortState>
  <mergeCells count="23">
    <mergeCell ref="J9:J11"/>
    <mergeCell ref="K9:K11"/>
    <mergeCell ref="L9:L11"/>
    <mergeCell ref="M9:M11"/>
    <mergeCell ref="N9:N11"/>
    <mergeCell ref="D9:D11"/>
    <mergeCell ref="I9:I11"/>
    <mergeCell ref="E9:E11"/>
    <mergeCell ref="F9:F11"/>
    <mergeCell ref="H9:H11"/>
    <mergeCell ref="G9:G11"/>
    <mergeCell ref="AC9:AC11"/>
    <mergeCell ref="T9:T11"/>
    <mergeCell ref="U9:U11"/>
    <mergeCell ref="O10:Q10"/>
    <mergeCell ref="R10:R11"/>
    <mergeCell ref="S9:S11"/>
    <mergeCell ref="O9:R9"/>
    <mergeCell ref="AB9:AB11"/>
    <mergeCell ref="W9:X10"/>
    <mergeCell ref="Y9:Z10"/>
    <mergeCell ref="AA9:AA11"/>
    <mergeCell ref="V9:V11"/>
  </mergeCells>
  <dataValidations disablePrompts="1"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B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4" width="20.6640625" hidden="1" customWidth="1"/>
    <col min="25" max="27" width="20.6640625" customWidth="1"/>
    <col min="28" max="28" width="3.44140625" customWidth="1"/>
    <col min="29" max="16383" width="1.88671875" hidden="1"/>
  </cols>
  <sheetData>
    <row r="1" spans="2:45" hidden="1">
      <c r="B1" s="286" t="s">
        <v>853</v>
      </c>
      <c r="E1">
        <v>1</v>
      </c>
      <c r="I1">
        <v>0</v>
      </c>
    </row>
    <row r="2" spans="2: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2:45" hidden="1"/>
    <row r="4" spans="2:45" hidden="1"/>
    <row r="5" spans="2:45" hidden="1"/>
    <row r="7" spans="2:45" ht="15" customHeight="1"/>
    <row r="8" spans="2:45" ht="15" customHeight="1"/>
    <row r="9" spans="2:45"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13</v>
      </c>
      <c r="X9" s="451"/>
      <c r="Y9" s="451" t="s">
        <v>14</v>
      </c>
      <c r="Z9" s="451" t="s">
        <v>441</v>
      </c>
      <c r="AA9" s="530" t="s">
        <v>459</v>
      </c>
    </row>
    <row r="10" spans="2:45"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51"/>
      <c r="Z10" s="451"/>
      <c r="AA10" s="468"/>
    </row>
    <row r="11" spans="2:45"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27" t="s">
        <v>20</v>
      </c>
      <c r="X11" s="27" t="s">
        <v>21</v>
      </c>
      <c r="Y11" s="451"/>
      <c r="Z11" s="451"/>
      <c r="AA11" s="450"/>
    </row>
    <row r="12" spans="2:45" s="5" customFormat="1" ht="33" customHeight="1">
      <c r="E12" s="8" t="s">
        <v>75</v>
      </c>
      <c r="F12" s="215" t="s">
        <v>38</v>
      </c>
      <c r="G12" s="25"/>
      <c r="H12" s="25"/>
      <c r="I12" s="25"/>
      <c r="J12" s="25"/>
      <c r="K12" s="25"/>
      <c r="L12" s="25"/>
      <c r="M12" s="25"/>
      <c r="N12" s="25"/>
      <c r="O12" s="25"/>
      <c r="P12" s="25"/>
      <c r="Q12" s="25"/>
      <c r="R12" s="25"/>
      <c r="S12" s="25"/>
      <c r="T12" s="25"/>
      <c r="U12" s="25"/>
      <c r="V12" s="25"/>
      <c r="W12" s="25"/>
      <c r="X12" s="25"/>
      <c r="Y12" s="25"/>
      <c r="Z12" s="25"/>
      <c r="AA12" s="26"/>
    </row>
    <row r="13" spans="2:45" s="10" customFormat="1" ht="18.75"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IF(COUNT(H15:$Y$15000)=0,"",SUM(AC1:AC65533))</f>
        <v/>
      </c>
    </row>
    <row r="14" spans="2: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2:45" ht="24.9" hidden="1" customHeight="1">
      <c r="E15" s="2"/>
      <c r="F15" s="3"/>
      <c r="G15" s="3"/>
      <c r="H15" s="3"/>
      <c r="I15" s="3"/>
      <c r="J15" s="3"/>
      <c r="K15" s="3"/>
      <c r="L15" s="3"/>
      <c r="M15" s="3"/>
      <c r="N15" s="3"/>
      <c r="O15" s="3"/>
      <c r="P15" s="3"/>
      <c r="Q15" s="3"/>
      <c r="R15" s="3"/>
      <c r="S15" s="3"/>
      <c r="T15" s="3"/>
      <c r="U15" s="3"/>
      <c r="V15" s="3"/>
      <c r="W15" s="3"/>
      <c r="X15" s="3"/>
      <c r="Y15" s="36"/>
    </row>
    <row r="16" spans="2: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sheetData>
  <sheetProtection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4" width="20.6640625" hidden="1" customWidth="1"/>
    <col min="25" max="27" width="20.6640625" customWidth="1"/>
    <col min="28" max="28" width="2.5546875" customWidth="1"/>
    <col min="29" max="16384" width="2"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13</v>
      </c>
      <c r="X9" s="451"/>
      <c r="Y9" s="451" t="s">
        <v>14</v>
      </c>
      <c r="Z9" s="451" t="s">
        <v>441</v>
      </c>
      <c r="AA9" s="530" t="s">
        <v>459</v>
      </c>
    </row>
    <row r="10" spans="5:45"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51"/>
      <c r="Z10" s="451"/>
      <c r="AA10" s="468"/>
    </row>
    <row r="11" spans="5:45"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27" t="s">
        <v>20</v>
      </c>
      <c r="X11" s="27" t="s">
        <v>21</v>
      </c>
      <c r="Y11" s="451"/>
      <c r="Z11" s="451"/>
      <c r="AA11" s="450"/>
    </row>
    <row r="12" spans="5:45" ht="21" customHeight="1">
      <c r="E12" s="8" t="s">
        <v>75</v>
      </c>
      <c r="F12" s="215" t="s">
        <v>39</v>
      </c>
      <c r="G12" s="25"/>
      <c r="H12" s="25"/>
      <c r="I12" s="25"/>
      <c r="J12" s="25"/>
      <c r="K12" s="25"/>
      <c r="L12" s="25"/>
      <c r="M12" s="25"/>
      <c r="N12" s="25"/>
      <c r="O12" s="25"/>
      <c r="P12" s="25"/>
      <c r="Q12" s="25"/>
      <c r="R12" s="25"/>
      <c r="S12" s="25"/>
      <c r="T12" s="25"/>
      <c r="U12" s="25"/>
      <c r="V12" s="25"/>
      <c r="W12" s="25"/>
      <c r="X12" s="25"/>
      <c r="Y12" s="25"/>
      <c r="Z12" s="25"/>
      <c r="AA12" s="26"/>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IF(SUM(H13:I13)&gt;0,1,0)</f>
        <v>0</v>
      </c>
      <c r="AD13" s="10" t="str">
        <f>IF(COUNT(H15:$Y$15000)=0,"",SUM(AC1:AC65533))</f>
        <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row>
    <row r="15" spans="5:45" ht="15.75"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Pattern'!$L$78*100,2),""),0)</f>
        <v/>
      </c>
      <c r="M16" s="29" t="str">
        <f>+IFERROR(IF(COUNT(M14:M15),ROUND(SUM(M14:M15),0),""),"")</f>
        <v/>
      </c>
      <c r="N16" s="29" t="str">
        <f>+IFERROR(IF(COUNT(N14:N15),ROUND(SUM(N14:N15),0),""),"")</f>
        <v/>
      </c>
      <c r="O16" s="29" t="str">
        <f>+IFERROR(IF(COUNT(O14:O15),ROUND(SUM(O14:O15),0),""),"")</f>
        <v/>
      </c>
      <c r="P16" s="14" t="str">
        <f>+IFERROR(IF(COUNT(O16),ROUND(O16/('Shareholding Pattern'!$P$79)*100,2),""),0)</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Pattern'!$T$78)*100,2),""),0)</f>
        <v/>
      </c>
      <c r="U16" s="44" t="str">
        <f>+IFERROR(IF(COUNT(U14:U15),ROUND(SUM(U14:U15),0),""),"")</f>
        <v/>
      </c>
      <c r="V16" s="14" t="str">
        <f>+IFERROR(IF(COUNT(U16),ROUND(SUM(U16)/SUM(K16)*100,2),""),0)</f>
        <v/>
      </c>
      <c r="W16" s="44" t="str">
        <f>+IFERROR(IF(COUNT(W14:W15),ROUND(SUM(W14:W15),0),""),"")</f>
        <v/>
      </c>
      <c r="X16" s="14" t="str">
        <f>+IFERROR(IF(COUNT(W16),ROUND(SUM(W16)/SUM(K16)*100,2),""),0)</f>
        <v/>
      </c>
      <c r="Y16" s="44" t="str">
        <f>+IFERROR(IF(COUNT(Y14:Y15),ROUND(SUM(Y14:Y15),0),""),"")</f>
        <v/>
      </c>
    </row>
    <row r="23" spans="9:9">
      <c r="I23" t="s">
        <v>382</v>
      </c>
    </row>
  </sheetData>
  <sheetProtection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4" width="20.6640625" hidden="1" customWidth="1"/>
    <col min="25" max="27" width="20.6640625" customWidth="1"/>
    <col min="28" max="28" width="3.33203125" customWidth="1"/>
    <col min="29" max="16384" width="1.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13</v>
      </c>
      <c r="X9" s="451"/>
      <c r="Y9" s="451" t="s">
        <v>14</v>
      </c>
      <c r="Z9" s="451" t="s">
        <v>441</v>
      </c>
      <c r="AA9" s="530" t="s">
        <v>459</v>
      </c>
      <c r="AR9" t="s">
        <v>338</v>
      </c>
    </row>
    <row r="10" spans="5:45"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51"/>
      <c r="Z10" s="451"/>
      <c r="AA10" s="468"/>
      <c r="AR10" t="s">
        <v>339</v>
      </c>
    </row>
    <row r="11" spans="5:45"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27" t="s">
        <v>20</v>
      </c>
      <c r="X11" s="27" t="s">
        <v>21</v>
      </c>
      <c r="Y11" s="451"/>
      <c r="Z11" s="451"/>
      <c r="AA11" s="450"/>
      <c r="AR11" t="s">
        <v>344</v>
      </c>
    </row>
    <row r="12" spans="5:45" ht="21.75" customHeight="1">
      <c r="E12" s="8" t="s">
        <v>76</v>
      </c>
      <c r="F12" s="215" t="s">
        <v>40</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IF(COUNT(H15:$Y$15000)=0,"",SUM(AC1:AC65533))</f>
        <v/>
      </c>
      <c r="AR13" s="10" t="s">
        <v>341</v>
      </c>
    </row>
    <row r="14" spans="5:45" ht="24.75"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15.75" hidden="1" customHeight="1">
      <c r="E15" s="2"/>
      <c r="F15" s="3"/>
      <c r="G15" s="3"/>
      <c r="H15" s="35"/>
      <c r="I15" s="3"/>
      <c r="J15" s="3"/>
      <c r="K15" s="3"/>
      <c r="L15" s="3"/>
      <c r="M15" s="3"/>
      <c r="N15" s="3"/>
      <c r="O15" s="3"/>
      <c r="P15" s="3"/>
      <c r="Q15" s="3"/>
      <c r="R15" s="3"/>
      <c r="S15" s="3"/>
      <c r="T15" s="3"/>
      <c r="U15" s="3"/>
      <c r="V15" s="3"/>
      <c r="W15" s="3"/>
      <c r="X15" s="3"/>
      <c r="Y15" s="36"/>
    </row>
    <row r="16" spans="5:45" ht="20.100000000000001" customHeight="1">
      <c r="E16" s="48"/>
      <c r="F16" s="105" t="s">
        <v>392</v>
      </c>
      <c r="G16" s="105"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sheet="1" objects="1" scenarios="1"/>
  <mergeCells count="20">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 ref="R9:R11"/>
    <mergeCell ref="J9:J11"/>
    <mergeCell ref="K9:K11"/>
    <mergeCell ref="L9:L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4" width="20.6640625" hidden="1" customWidth="1"/>
    <col min="25" max="27" width="20.6640625" customWidth="1"/>
    <col min="28" max="28" width="4.6640625" customWidth="1"/>
    <col min="29" max="16384" width="2.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13</v>
      </c>
      <c r="X9" s="451"/>
      <c r="Y9" s="451" t="s">
        <v>14</v>
      </c>
      <c r="Z9" s="451" t="s">
        <v>441</v>
      </c>
      <c r="AA9" s="530" t="s">
        <v>459</v>
      </c>
      <c r="AR9" t="s">
        <v>338</v>
      </c>
    </row>
    <row r="10" spans="5:45"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51"/>
      <c r="Z10" s="451"/>
      <c r="AA10" s="468"/>
      <c r="AR10" t="s">
        <v>339</v>
      </c>
    </row>
    <row r="11" spans="5:45"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27" t="s">
        <v>20</v>
      </c>
      <c r="X11" s="27" t="s">
        <v>21</v>
      </c>
      <c r="Y11" s="451"/>
      <c r="Z11" s="451"/>
      <c r="AA11" s="450"/>
      <c r="AR11" t="s">
        <v>344</v>
      </c>
    </row>
    <row r="12" spans="5:45" ht="21.75" customHeight="1">
      <c r="E12" s="8" t="s">
        <v>77</v>
      </c>
      <c r="F12" s="215" t="s">
        <v>41</v>
      </c>
      <c r="G12" s="25"/>
      <c r="H12" s="25"/>
      <c r="I12" s="25"/>
      <c r="J12" s="25"/>
      <c r="K12" s="25"/>
      <c r="L12" s="25"/>
      <c r="M12" s="25"/>
      <c r="N12" s="25"/>
      <c r="O12" s="25"/>
      <c r="P12" s="25"/>
      <c r="Q12" s="25"/>
      <c r="R12" s="25"/>
      <c r="S12" s="25"/>
      <c r="T12" s="25"/>
      <c r="U12" s="25"/>
      <c r="V12" s="25"/>
      <c r="W12" s="25"/>
      <c r="X12" s="25"/>
      <c r="Y12" s="25"/>
      <c r="Z12" s="25"/>
      <c r="AA12" s="26"/>
      <c r="AR12" t="s">
        <v>340</v>
      </c>
    </row>
    <row r="13" spans="5:45" s="10" customFormat="1" ht="20.100000000000001" hidden="1" customHeight="1">
      <c r="E13" s="53"/>
      <c r="F13" s="62"/>
      <c r="G13" s="9"/>
      <c r="H13" s="13"/>
      <c r="I13" s="38"/>
      <c r="J13" s="38"/>
      <c r="K13" s="37" t="str">
        <f>+IFERROR(IF(COUNT(H13:J13),ROUND(SUM(H13:J13),0),""),"")</f>
        <v/>
      </c>
      <c r="L13" s="14" t="str">
        <f>+IFERROR(IF(COUNT(K13),ROUND(K13/'Shareholding Pattern'!$L$78*100,2),""),0)</f>
        <v/>
      </c>
      <c r="M13" s="213" t="str">
        <f>IF(H13="","",H13)</f>
        <v/>
      </c>
      <c r="N13" s="164"/>
      <c r="O13" s="42" t="str">
        <f>+IFERROR(IF(COUNT(M13:N13),ROUND(SUM(M13,N13),2),""),"")</f>
        <v/>
      </c>
      <c r="P13" s="14" t="str">
        <f>+IFERROR(IF(COUNT(O13),ROUND(O13/('Shareholding Pattern'!$P$79)*100,2),""),0)</f>
        <v/>
      </c>
      <c r="Q13" s="38"/>
      <c r="R13" s="38"/>
      <c r="S13" s="39" t="str">
        <f>+IFERROR(IF(COUNT(Q13:R13),ROUND(SUM(Q13:R13),0),""),"")</f>
        <v/>
      </c>
      <c r="T13" s="14" t="str">
        <f>+IFERROR(IF(COUNT(K13,S13),ROUND(SUM(S13,K13)/SUM('Shareholding Pattern'!$L$78,'Shareholding Pattern'!$T$78)*100,2),""),0)</f>
        <v/>
      </c>
      <c r="U13" s="38"/>
      <c r="V13" s="14" t="str">
        <f>+IFERROR(IF(COUNT(U13),ROUND(SUM(U13)/SUM(K13)*100,2),""),0)</f>
        <v/>
      </c>
      <c r="W13" s="38"/>
      <c r="X13" s="14" t="str">
        <f>+IFERROR(IF(COUNT(W13),ROUND(SUM(W13)/SUM(K13)*100,2),""),0)</f>
        <v/>
      </c>
      <c r="Y13" s="13"/>
      <c r="Z13" s="216"/>
      <c r="AA13" s="250"/>
      <c r="AC13" s="10">
        <f>IF(SUM(H13:Y13)&gt;0,1,0)</f>
        <v>0</v>
      </c>
      <c r="AD13" s="10" t="str">
        <f>IF(COUNT(H15:$Y$15000)=0,"",SUM(AC1:AC65533))</f>
        <v/>
      </c>
      <c r="AR13" s="10" t="s">
        <v>341</v>
      </c>
    </row>
    <row r="14" spans="5:45" ht="24.9" customHeight="1">
      <c r="E14" s="34"/>
      <c r="F14" s="35"/>
      <c r="G14" s="35"/>
      <c r="H14" s="35"/>
      <c r="I14" s="35"/>
      <c r="J14" s="35"/>
      <c r="K14" s="35"/>
      <c r="L14" s="35"/>
      <c r="M14" s="35"/>
      <c r="N14" s="35"/>
      <c r="O14" s="35"/>
      <c r="P14" s="35"/>
      <c r="Q14" s="35"/>
      <c r="R14" s="35"/>
      <c r="S14" s="35"/>
      <c r="T14" s="35"/>
      <c r="U14" s="35"/>
      <c r="V14" s="35"/>
      <c r="W14" s="35"/>
      <c r="X14" s="35"/>
      <c r="Y14" s="35"/>
      <c r="Z14" s="35"/>
      <c r="AA14" s="36"/>
      <c r="AR14" t="s">
        <v>342</v>
      </c>
    </row>
    <row r="15" spans="5:45" ht="24.9" hidden="1" customHeight="1">
      <c r="E15" s="2"/>
      <c r="F15" s="3"/>
      <c r="G15" s="3"/>
      <c r="H15" s="3"/>
      <c r="I15" s="3"/>
      <c r="J15" s="3"/>
      <c r="K15" s="3"/>
      <c r="L15" s="3"/>
      <c r="M15" s="3"/>
      <c r="N15" s="3"/>
      <c r="O15" s="3"/>
      <c r="P15" s="3"/>
      <c r="Q15" s="3"/>
      <c r="R15" s="3"/>
      <c r="S15" s="3"/>
      <c r="T15" s="3"/>
      <c r="U15" s="3"/>
      <c r="V15" s="3"/>
      <c r="W15" s="3"/>
      <c r="X15" s="3"/>
      <c r="Y15" s="36"/>
    </row>
    <row r="16" spans="5:45" ht="20.100000000000001" customHeight="1">
      <c r="E16" s="48"/>
      <c r="F16" s="49" t="s">
        <v>390</v>
      </c>
      <c r="G16" s="49" t="s">
        <v>19</v>
      </c>
      <c r="H16" s="1" t="str">
        <f>+IFERROR(IF(COUNT(H14:H15),ROUND(SUM(H14:H15),0),""),"")</f>
        <v/>
      </c>
      <c r="I16" s="1" t="str">
        <f>+IFERROR(IF(COUNT(I14:I15),ROUND(SUM(I14:I15),0),""),"")</f>
        <v/>
      </c>
      <c r="J16" s="1" t="str">
        <f>+IFERROR(IF(COUNT(J14:J15),ROUND(SUM(J14:J15),0),""),"")</f>
        <v/>
      </c>
      <c r="K16" s="1" t="str">
        <f>+IFERROR(IF(COUNT(K14:K15),ROUND(SUM(K14:K15),0),""),"")</f>
        <v/>
      </c>
      <c r="L16" s="14" t="str">
        <f>+IFERROR(IF(COUNT(K16),ROUND(K16/'Shareholding Pattern'!$L$78*100,2),""),0)</f>
        <v/>
      </c>
      <c r="M16" s="28" t="str">
        <f>+IFERROR(IF(COUNT(M14:M15),ROUND(SUM(M14:M15),0),""),"")</f>
        <v/>
      </c>
      <c r="N16" s="28" t="str">
        <f>+IFERROR(IF(COUNT(N14:N15),ROUND(SUM(N14:N15),0),""),"")</f>
        <v/>
      </c>
      <c r="O16" s="28" t="str">
        <f>+IFERROR(IF(COUNT(O14:O15),ROUND(SUM(O14:O15),0),""),"")</f>
        <v/>
      </c>
      <c r="P16" s="14" t="str">
        <f>+IFERROR(IF(COUNT(O16),ROUND(O16/('Shareholding Pattern'!$P$79)*100,2),""),0)</f>
        <v/>
      </c>
      <c r="Q16" s="1" t="str">
        <f>+IFERROR(IF(COUNT(Q14:Q15),ROUND(SUM(Q14:Q15),0),""),"")</f>
        <v/>
      </c>
      <c r="R16" s="1" t="str">
        <f>+IFERROR(IF(COUNT(R14:R15),ROUND(SUM(R14:R15),0),""),"")</f>
        <v/>
      </c>
      <c r="S16" s="1" t="str">
        <f>+IFERROR(IF(COUNT(S14:S15),ROUND(SUM(S14:S15),0),""),"")</f>
        <v/>
      </c>
      <c r="T16" s="14" t="str">
        <f>+IFERROR(IF(COUNT(K16,S16),ROUND(SUM(S16,K16)/SUM('Shareholding Pattern'!$L$78,'Shareholding Pattern'!$T$78)*100,2),""),0)</f>
        <v/>
      </c>
      <c r="U16" s="1" t="str">
        <f>+IFERROR(IF(COUNT(U14:U15),ROUND(SUM(U14:U15),0),""),"")</f>
        <v/>
      </c>
      <c r="V16" s="14" t="str">
        <f>+IFERROR(IF(COUNT(U16),ROUND(SUM(U16)/SUM(K16)*100,2),""),0)</f>
        <v/>
      </c>
      <c r="W16" s="1" t="str">
        <f>+IFERROR(IF(COUNT(W14:W15),ROUND(SUM(W14:W15),0),""),"")</f>
        <v/>
      </c>
      <c r="X16" s="14" t="str">
        <f>+IFERROR(IF(COUNT(W16),ROUND(SUM(W16)/SUM(K16)*100,2),""),0)</f>
        <v/>
      </c>
      <c r="Y16" s="1" t="str">
        <f>+IFERROR(IF(COUNT(Y14:Y15),ROUND(SUM(Y14:Y15),0),""),"")</f>
        <v/>
      </c>
    </row>
  </sheetData>
  <sheetProtection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XFC16"/>
  <sheetViews>
    <sheetView showGridLines="0" topLeftCell="C7" zoomScale="85" zoomScaleNormal="85" workbookViewId="0">
      <selection activeCell="G16" sqref="G16"/>
    </sheetView>
  </sheetViews>
  <sheetFormatPr defaultColWidth="0" defaultRowHeight="14.4"/>
  <cols>
    <col min="1" max="2" width="2.6640625" hidden="1" customWidth="1"/>
    <col min="3" max="3" width="2.6640625" customWidth="1"/>
    <col min="4" max="4" width="9.6640625" customWidth="1"/>
    <col min="5" max="5" width="33.33203125" customWidth="1"/>
    <col min="6" max="6" width="35.6640625" hidden="1" customWidth="1"/>
    <col min="7" max="7" width="37.33203125" customWidth="1"/>
    <col min="8"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6" width="20.6640625" hidden="1" customWidth="1"/>
    <col min="27" max="28" width="20.6640625" customWidth="1"/>
    <col min="29" max="29" width="20.6640625" style="224" customWidth="1"/>
    <col min="30" max="30" width="3.88671875" style="224" customWidth="1"/>
    <col min="31" max="16383" width="4" hidden="1"/>
    <col min="16384" max="16384" width="3.6640625" hidden="1"/>
  </cols>
  <sheetData>
    <row r="1" spans="4:53" hidden="1">
      <c r="I1">
        <v>0</v>
      </c>
      <c r="AC1"/>
      <c r="AD1"/>
    </row>
    <row r="2" spans="4:53" hidden="1">
      <c r="E2" t="s">
        <v>300</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461</v>
      </c>
      <c r="AS2" t="s">
        <v>462</v>
      </c>
    </row>
    <row r="3" spans="4:53" hidden="1">
      <c r="AC3"/>
      <c r="AD3"/>
      <c r="AR3" t="s">
        <v>440</v>
      </c>
      <c r="AS3" t="s">
        <v>467</v>
      </c>
      <c r="AT3" t="s">
        <v>468</v>
      </c>
      <c r="AU3" t="s">
        <v>569</v>
      </c>
      <c r="AV3" t="s">
        <v>343</v>
      </c>
      <c r="AW3" t="s">
        <v>469</v>
      </c>
      <c r="AX3" t="s">
        <v>342</v>
      </c>
      <c r="AY3" t="s">
        <v>337</v>
      </c>
      <c r="AZ3" t="s">
        <v>470</v>
      </c>
      <c r="BA3" t="s">
        <v>466</v>
      </c>
    </row>
    <row r="4" spans="4:53" hidden="1">
      <c r="AC4"/>
      <c r="AD4"/>
    </row>
    <row r="5" spans="4:53" hidden="1">
      <c r="AC5"/>
      <c r="AD5"/>
    </row>
    <row r="6" spans="4:53" hidden="1">
      <c r="AC6"/>
      <c r="AD6"/>
    </row>
    <row r="7" spans="4:53" ht="18" customHeight="1">
      <c r="AC7"/>
      <c r="AD7"/>
    </row>
    <row r="8" spans="4:53" ht="15" customHeight="1">
      <c r="AC8"/>
      <c r="AD8"/>
    </row>
    <row r="9" spans="4:53" ht="29.25" customHeight="1">
      <c r="D9" s="530" t="s">
        <v>119</v>
      </c>
      <c r="E9" s="451" t="s">
        <v>34</v>
      </c>
      <c r="F9" s="451"/>
      <c r="G9" s="530" t="s">
        <v>118</v>
      </c>
      <c r="H9" s="451" t="s">
        <v>1</v>
      </c>
      <c r="I9" s="451" t="s">
        <v>368</v>
      </c>
      <c r="J9" s="451" t="s">
        <v>3</v>
      </c>
      <c r="K9" s="451" t="s">
        <v>4</v>
      </c>
      <c r="L9" s="451" t="s">
        <v>5</v>
      </c>
      <c r="M9" s="451" t="s">
        <v>6</v>
      </c>
      <c r="N9" s="451" t="s">
        <v>7</v>
      </c>
      <c r="O9" s="451" t="s">
        <v>8</v>
      </c>
      <c r="P9" s="451"/>
      <c r="Q9" s="451"/>
      <c r="R9" s="451"/>
      <c r="S9" s="451" t="s">
        <v>9</v>
      </c>
      <c r="T9" s="530" t="s">
        <v>447</v>
      </c>
      <c r="U9" s="530" t="s">
        <v>116</v>
      </c>
      <c r="V9" s="451" t="s">
        <v>89</v>
      </c>
      <c r="W9" s="451" t="s">
        <v>12</v>
      </c>
      <c r="X9" s="451"/>
      <c r="Y9" s="451" t="s">
        <v>13</v>
      </c>
      <c r="Z9" s="451"/>
      <c r="AA9" s="451" t="s">
        <v>14</v>
      </c>
      <c r="AB9" s="451" t="s">
        <v>441</v>
      </c>
      <c r="AC9" s="530" t="s">
        <v>459</v>
      </c>
      <c r="AD9"/>
      <c r="AV9" t="s">
        <v>34</v>
      </c>
    </row>
    <row r="10" spans="4:53" ht="31.5" customHeight="1">
      <c r="D10" s="468"/>
      <c r="E10" s="451"/>
      <c r="F10" s="451"/>
      <c r="G10" s="468"/>
      <c r="H10" s="451"/>
      <c r="I10" s="451"/>
      <c r="J10" s="451"/>
      <c r="K10" s="451"/>
      <c r="L10" s="451"/>
      <c r="M10" s="451"/>
      <c r="N10" s="451"/>
      <c r="O10" s="451" t="s">
        <v>15</v>
      </c>
      <c r="P10" s="451"/>
      <c r="Q10" s="451"/>
      <c r="R10" s="451" t="s">
        <v>16</v>
      </c>
      <c r="S10" s="451"/>
      <c r="T10" s="468"/>
      <c r="U10" s="468"/>
      <c r="V10" s="451"/>
      <c r="W10" s="451"/>
      <c r="X10" s="451"/>
      <c r="Y10" s="451"/>
      <c r="Z10" s="451"/>
      <c r="AA10" s="451"/>
      <c r="AB10" s="451"/>
      <c r="AC10" s="468"/>
      <c r="AD10"/>
      <c r="AV10" t="s">
        <v>379</v>
      </c>
    </row>
    <row r="11" spans="4:53" ht="78.75" customHeight="1">
      <c r="D11" s="450"/>
      <c r="E11" s="451"/>
      <c r="F11" s="451"/>
      <c r="G11" s="450"/>
      <c r="H11" s="451"/>
      <c r="I11" s="451"/>
      <c r="J11" s="451"/>
      <c r="K11" s="451"/>
      <c r="L11" s="451"/>
      <c r="M11" s="451"/>
      <c r="N11" s="451"/>
      <c r="O11" s="27" t="s">
        <v>17</v>
      </c>
      <c r="P11" s="27" t="s">
        <v>18</v>
      </c>
      <c r="Q11" s="27" t="s">
        <v>19</v>
      </c>
      <c r="R11" s="451"/>
      <c r="S11" s="451"/>
      <c r="T11" s="450"/>
      <c r="U11" s="450"/>
      <c r="V11" s="451"/>
      <c r="W11" s="27" t="s">
        <v>20</v>
      </c>
      <c r="X11" s="27" t="s">
        <v>21</v>
      </c>
      <c r="Y11" s="27" t="s">
        <v>20</v>
      </c>
      <c r="Z11" s="27" t="s">
        <v>21</v>
      </c>
      <c r="AA11" s="451"/>
      <c r="AB11" s="451"/>
      <c r="AC11" s="450"/>
      <c r="AD11"/>
    </row>
    <row r="12" spans="4:53" ht="30" customHeight="1">
      <c r="D12" s="8" t="s">
        <v>77</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D12"/>
    </row>
    <row r="13" spans="4:53" s="10" customFormat="1" ht="20.100000000000001" hidden="1" customHeight="1">
      <c r="D13" s="53"/>
      <c r="E13" s="64"/>
      <c r="F13" s="64"/>
      <c r="G13" s="64"/>
      <c r="H13" s="9"/>
      <c r="I13" s="13"/>
      <c r="J13" s="13"/>
      <c r="K13" s="38"/>
      <c r="L13" s="38"/>
      <c r="M13" s="178" t="str">
        <f>+IFERROR(IF(COUNT(J13:L13),ROUND(SUM(J13:L13),0),""),"")</f>
        <v/>
      </c>
      <c r="N13" s="176" t="str">
        <f>+IFERROR(IF(COUNT(M13),ROUND(M13/'Shareholding Pattern'!$L$78*100,2),""),0)</f>
        <v/>
      </c>
      <c r="O13" s="213" t="str">
        <f>IF(J13="","",J13)</f>
        <v/>
      </c>
      <c r="P13" s="164"/>
      <c r="Q13" s="42" t="str">
        <f>+IFERROR(IF(COUNT(O13:P13),ROUND(SUM(O13,P13),0),""),"")</f>
        <v/>
      </c>
      <c r="R13" s="14" t="str">
        <f>+IFERROR(IF(COUNT(Q13),ROUND(Q13/('Shareholding Pattern'!$P$79)*100,2),""),0)</f>
        <v/>
      </c>
      <c r="S13" s="38"/>
      <c r="T13" s="38"/>
      <c r="U13" s="39" t="str">
        <f>+IFERROR(IF(COUNT(S13:T13),ROUND(SUM(S13:T13),0),""),"")</f>
        <v/>
      </c>
      <c r="V13" s="14" t="str">
        <f>+IFERROR(IF(COUNT(M13,U13),ROUND(SUM(U13,M13)/SUM('Shareholding Pattern'!$L$78,'Shareholding Pattern'!$T$78)*100,2),""),0)</f>
        <v/>
      </c>
      <c r="W13" s="38"/>
      <c r="X13" s="14" t="str">
        <f>+IFERROR(IF(W13="","",(IF(COUNT(W13,M13),ROUND(SUM(W13)/SUM(M13)*100,2),""))),0)</f>
        <v/>
      </c>
      <c r="Y13" s="38"/>
      <c r="Z13" s="14" t="str">
        <f>+IFERROR(IF(Y13="","",(IF(COUNT(Y13,M13),ROUND(SUM(Y13)/SUM(M13)*100,2),""))),0)</f>
        <v/>
      </c>
      <c r="AA13" s="13"/>
      <c r="AB13" s="216"/>
      <c r="AC13" s="250"/>
      <c r="AD13" s="223"/>
      <c r="AF13" s="285">
        <f>IF(SUM(I13:AA13),1,0)</f>
        <v>0</v>
      </c>
      <c r="AG13" s="285" t="str">
        <f>IF(COUNT(H15:$Y$14998)=0,"",SUM(AF1:AF65531))</f>
        <v/>
      </c>
      <c r="AR13"/>
    </row>
    <row r="14" spans="4:53" ht="27" customHeight="1">
      <c r="D14" s="77"/>
      <c r="E14" s="78"/>
      <c r="F14" s="78"/>
      <c r="G14" s="78"/>
      <c r="H14" s="78"/>
      <c r="I14" s="78"/>
      <c r="J14" s="78"/>
      <c r="K14" s="78"/>
      <c r="L14" s="78"/>
      <c r="M14" s="78"/>
      <c r="N14" s="78"/>
      <c r="O14" s="78"/>
      <c r="P14" s="78"/>
      <c r="Q14" s="78"/>
      <c r="R14" s="78"/>
      <c r="S14" s="78"/>
      <c r="T14" s="78"/>
      <c r="U14" s="78"/>
      <c r="V14" s="78"/>
      <c r="W14" s="78"/>
      <c r="X14" s="78"/>
      <c r="Y14" s="78"/>
      <c r="AA14" s="35"/>
      <c r="AB14" s="35"/>
      <c r="AC14" s="79"/>
    </row>
    <row r="15" spans="4:53" hidden="1">
      <c r="D15" s="34"/>
      <c r="Z15" s="35"/>
      <c r="AA15" s="35"/>
    </row>
    <row r="16" spans="4:53" ht="20.100000000000001" customHeight="1">
      <c r="D16" s="48"/>
      <c r="E16" s="30"/>
      <c r="F16" s="30"/>
      <c r="G16" s="170" t="s">
        <v>392</v>
      </c>
      <c r="H16" s="170" t="s">
        <v>19</v>
      </c>
      <c r="I16" s="52" t="str">
        <f>+IFERROR(IF(COUNT(I14:I15),ROUND(SUM(I14:I15),0),""),"")</f>
        <v/>
      </c>
      <c r="J16" s="52" t="str">
        <f>+IFERROR(IF(COUNT(J14:J15),ROUND(SUM(J14:J15),0),""),"")</f>
        <v/>
      </c>
      <c r="K16" s="52" t="str">
        <f>+IFERROR(IF(COUNT(K14:K15),ROUND(SUM(K14:K15),0),""),"")</f>
        <v/>
      </c>
      <c r="L16" s="52" t="str">
        <f>+IFERROR(IF(COUNT(L14:L15),ROUND(SUM(L14:L15),0),""),"")</f>
        <v/>
      </c>
      <c r="M16" s="52" t="str">
        <f>+IFERROR(IF(COUNT(M14:M15),ROUND(SUM(M14:M15),0),""),"")</f>
        <v/>
      </c>
      <c r="N16" s="176" t="str">
        <f>+IFERROR(IF(COUNT(M16),ROUND(M16/'Shareholding Pattern'!$L$78*100,2),""),0)</f>
        <v/>
      </c>
      <c r="O16" s="154" t="str">
        <f>+IFERROR(IF(COUNT(O14:O15),ROUND(SUM(O14:O15),0),""),"")</f>
        <v/>
      </c>
      <c r="P16" s="154" t="str">
        <f>+IFERROR(IF(COUNT(P14:P15),ROUND(SUM(P14:P15),0),""),"")</f>
        <v/>
      </c>
      <c r="Q16" s="154" t="str">
        <f>+IFERROR(IF(COUNT(Q14:Q15),ROUND(SUM(Q14:Q15),0),""),"")</f>
        <v/>
      </c>
      <c r="R16" s="176" t="str">
        <f>+IFERROR(IF(COUNT(Q16),ROUND(Q16/('Shareholding Pattern'!$P$79)*100,2),""),0)</f>
        <v/>
      </c>
      <c r="S16" s="52" t="str">
        <f>+IFERROR(IF(COUNT(S14:S15),ROUND(SUM(S14:S15),0),""),"")</f>
        <v/>
      </c>
      <c r="T16" s="52" t="str">
        <f>+IFERROR(IF(COUNT(T14:T15),ROUND(SUM(T14:T15),0),""),"")</f>
        <v/>
      </c>
      <c r="U16" s="52" t="str">
        <f>+IFERROR(IF(COUNT(U14:U15),ROUND(SUM(U14:U15),0),""),"")</f>
        <v/>
      </c>
      <c r="V16" s="176" t="str">
        <f>+IFERROR(IF(COUNT(M16,U16),ROUND(SUM(U16,M16)/SUM('Shareholding Pattern'!$L$78,'Shareholding Pattern'!$T$78)*100,2),""),0)</f>
        <v/>
      </c>
      <c r="W16" s="52" t="str">
        <f>+IFERROR(IF(COUNT(W14:W15),ROUND(SUM(W14:W15),0),""),"")</f>
        <v/>
      </c>
      <c r="X16" s="176" t="str">
        <f>+IFERROR(IF(COUNT(W16,J16),ROUND(SUM(W16)/SUM(M16)*100,2),""),0)</f>
        <v/>
      </c>
      <c r="Y16" s="52" t="str">
        <f>+IFERROR(IF(COUNT(Y14:Y15),ROUND(SUM(Y14:Y15),0),""),"")</f>
        <v/>
      </c>
      <c r="Z16" s="176" t="str">
        <f>+IFERROR(IF(COUNT(Y16,J16),ROUND(SUM(Y16)/SUM(M16)*100,2),""),0)</f>
        <v/>
      </c>
      <c r="AA16" s="52" t="str">
        <f>+IFERROR(IF(COUNT(AA14:AA15),ROUND(SUM(AA14:AA15),0),""),"")</f>
        <v/>
      </c>
    </row>
  </sheetData>
  <sheetProtection sheet="1" objects="1" scenarios="1"/>
  <mergeCells count="23">
    <mergeCell ref="J9:J11"/>
    <mergeCell ref="K9:K11"/>
    <mergeCell ref="L9:L11"/>
    <mergeCell ref="M9:M11"/>
    <mergeCell ref="N9:N11"/>
    <mergeCell ref="D9:D11"/>
    <mergeCell ref="E9:E11"/>
    <mergeCell ref="F9:F11"/>
    <mergeCell ref="H9:H11"/>
    <mergeCell ref="I9:I11"/>
    <mergeCell ref="G9:G11"/>
    <mergeCell ref="AC9:AC11"/>
    <mergeCell ref="V9:V11"/>
    <mergeCell ref="T9:T11"/>
    <mergeCell ref="U9:U11"/>
    <mergeCell ref="O10:Q10"/>
    <mergeCell ref="S9:S11"/>
    <mergeCell ref="R10:R11"/>
    <mergeCell ref="AB9:AB11"/>
    <mergeCell ref="W9:X10"/>
    <mergeCell ref="Y9:Z10"/>
    <mergeCell ref="AA9:AA11"/>
    <mergeCell ref="O9:R9"/>
  </mergeCells>
  <dataValidations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sheetPr codeName="Sheet11">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13" hidden="1"/>
    <col min="16384" max="16384" width="3.6640625" hidden="1"/>
  </cols>
  <sheetData>
    <row r="1" spans="5:44" hidden="1">
      <c r="I1">
        <v>0</v>
      </c>
    </row>
    <row r="2" spans="5:44"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R11" t="s">
        <v>347</v>
      </c>
    </row>
    <row r="12" spans="5:44" ht="20.100000000000001" customHeight="1">
      <c r="E12" s="8" t="s">
        <v>78</v>
      </c>
      <c r="F12" s="43" t="s">
        <v>46</v>
      </c>
      <c r="G12" s="40"/>
      <c r="H12" s="40"/>
      <c r="I12" s="40"/>
      <c r="J12" s="40"/>
      <c r="K12" s="40"/>
      <c r="L12" s="40"/>
      <c r="M12" s="40"/>
      <c r="N12" s="40"/>
      <c r="O12" s="40"/>
      <c r="P12" s="40"/>
      <c r="Q12" s="40"/>
      <c r="R12" s="40"/>
      <c r="S12" s="40"/>
      <c r="T12" s="40"/>
      <c r="U12" s="40"/>
      <c r="V12" s="40"/>
      <c r="W12" s="40"/>
      <c r="X12" s="40"/>
      <c r="Y12" s="40"/>
      <c r="Z12" s="40"/>
      <c r="AA12" s="41"/>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headerFooter>
    <oddFooter>&amp;L&amp;"Arial"&amp;8&amp;K8585FF INTERNAL</oddFooter>
  </headerFooter>
  <drawing r:id="rId2"/>
</worksheet>
</file>

<file path=xl/worksheets/sheet17.xml><?xml version="1.0" encoding="utf-8"?>
<worksheet xmlns="http://schemas.openxmlformats.org/spreadsheetml/2006/main" xmlns:r="http://schemas.openxmlformats.org/officeDocument/2006/relationships">
  <sheetPr codeName="Sheet12">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88671875" customWidth="1"/>
    <col min="29" max="16383" width="22.44140625" hidden="1"/>
    <col min="16384" max="16384" width="2.886718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R11" t="s">
        <v>347</v>
      </c>
    </row>
    <row r="12" spans="5:44" ht="18" customHeight="1">
      <c r="E12" s="8" t="s">
        <v>79</v>
      </c>
      <c r="F12" s="43" t="s">
        <v>47</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pageSetup paperSize="9"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sheetPr codeName="Sheet13">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 customWidth="1"/>
    <col min="29" max="16383" width="21" hidden="1"/>
    <col min="16384" max="16384" width="3"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R11" t="s">
        <v>347</v>
      </c>
    </row>
    <row r="12" spans="5:44" ht="18.75" customHeight="1">
      <c r="E12" s="8" t="s">
        <v>80</v>
      </c>
      <c r="F12" s="43" t="s">
        <v>48</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t="15" hidden="1" customHeight="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sheetPr codeName="Sheet14">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4.6640625" hidden="1"/>
    <col min="16384" max="16384" width="3.66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Q9" t="s">
        <v>346</v>
      </c>
    </row>
    <row r="10" spans="5:43"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Q10" t="s">
        <v>336</v>
      </c>
    </row>
    <row r="11" spans="5:43"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Q11" t="s">
        <v>347</v>
      </c>
    </row>
    <row r="12" spans="5:43" ht="20.100000000000001" customHeight="1">
      <c r="E12" s="8" t="s">
        <v>677</v>
      </c>
      <c r="F12" s="43" t="s">
        <v>49</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0.xml><?xml version="1.0" encoding="utf-8"?>
<worksheet xmlns="http://schemas.openxmlformats.org/spreadsheetml/2006/main" xmlns:r="http://schemas.openxmlformats.org/officeDocument/2006/relationships">
  <sheetPr codeName="Sheet15">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3.88671875" hidden="1"/>
    <col min="16384" max="16384" width="4.55468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Q9" t="s">
        <v>346</v>
      </c>
    </row>
    <row r="10" spans="5:43"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Q10" t="s">
        <v>336</v>
      </c>
    </row>
    <row r="11" spans="5:43"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Q11" t="s">
        <v>347</v>
      </c>
    </row>
    <row r="12" spans="5:43" ht="30" customHeight="1">
      <c r="E12" s="8" t="s">
        <v>678</v>
      </c>
      <c r="F12" s="43" t="s">
        <v>645</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sheetPr codeName="Sheet16">
    <tabColor rgb="FFB685DB"/>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 customWidth="1"/>
    <col min="29" max="44" width="0" hidden="1" customWidth="1"/>
    <col min="45" max="16384" width="4"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R11" t="s">
        <v>347</v>
      </c>
    </row>
    <row r="12" spans="5:44" ht="18.75" customHeight="1">
      <c r="E12" s="8" t="s">
        <v>81</v>
      </c>
      <c r="F12" s="43" t="s">
        <v>285</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E9:E11"/>
    <mergeCell ref="F9:F11"/>
    <mergeCell ref="G9:G11"/>
    <mergeCell ref="H9:H11"/>
    <mergeCell ref="I9:I11"/>
    <mergeCell ref="J9:J11"/>
    <mergeCell ref="K9:K11"/>
    <mergeCell ref="L9:L11"/>
    <mergeCell ref="M9:P9"/>
    <mergeCell ref="Q9:Q11"/>
    <mergeCell ref="Y9:AA9"/>
    <mergeCell ref="Y10:AA10"/>
    <mergeCell ref="X9:X11"/>
    <mergeCell ref="M10:O10"/>
    <mergeCell ref="P10:P11"/>
    <mergeCell ref="R9:R11"/>
    <mergeCell ref="U9:V10"/>
    <mergeCell ref="W9:W11"/>
    <mergeCell ref="T9:T11"/>
    <mergeCell ref="S9:S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5" display="Total"/>
    <hyperlink ref="F16" location="'Shareholding Pattern'!F3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2.xml><?xml version="1.0" encoding="utf-8"?>
<worksheet xmlns="http://schemas.openxmlformats.org/spreadsheetml/2006/main" xmlns:r="http://schemas.openxmlformats.org/officeDocument/2006/relationships">
  <sheetPr codeName="Sheet17">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6640625" customWidth="1"/>
    <col min="29" max="16383" width="5.6640625" hidden="1"/>
    <col min="16384" max="16384" width="2.66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c r="AR11" t="s">
        <v>347</v>
      </c>
    </row>
    <row r="12" spans="5:44" ht="15.75" customHeight="1">
      <c r="E12" s="8" t="s">
        <v>82</v>
      </c>
      <c r="F12" s="43" t="s">
        <v>52</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439</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sheetPr codeName="Sheet57">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704</v>
      </c>
      <c r="F12" s="71" t="s">
        <v>440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sheetPr codeName="Sheet56">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703</v>
      </c>
      <c r="F12" s="71" t="s">
        <v>666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5.xml><?xml version="1.0" encoding="utf-8"?>
<worksheet xmlns="http://schemas.openxmlformats.org/spreadsheetml/2006/main" xmlns:r="http://schemas.openxmlformats.org/officeDocument/2006/relationships">
  <sheetPr codeName="Sheet55">
    <tabColor theme="7"/>
  </sheetPr>
  <dimension ref="A1:AD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30" width="0" hidden="1" customWidth="1"/>
    <col min="31"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30"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30"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30" s="6" customFormat="1" ht="20.100000000000001" customHeight="1">
      <c r="E12" s="8" t="s">
        <v>701</v>
      </c>
      <c r="F12" s="71" t="s">
        <v>464</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3"/>
      <c r="K15" s="163"/>
      <c r="N15" s="163"/>
      <c r="O15" s="163"/>
      <c r="V15" s="163"/>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sheetPr codeName="Sheet54">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702</v>
      </c>
      <c r="F12" s="71" t="s">
        <v>665</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sheetPr codeName="Sheet53">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700</v>
      </c>
      <c r="F12" s="71" t="s">
        <v>664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sheetPr codeName="Sheet52">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30"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30"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30" s="6" customFormat="1" ht="20.100000000000001" customHeight="1">
      <c r="E12" s="8" t="s">
        <v>699</v>
      </c>
      <c r="F12" s="71" t="s">
        <v>663</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3"/>
      <c r="K15" s="163"/>
      <c r="N15" s="163"/>
      <c r="O15" s="163"/>
      <c r="V15" s="163"/>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sheetPr codeName="Sheet51">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30"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30"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30" s="6" customFormat="1" ht="20.100000000000001" customHeight="1">
      <c r="E12" s="8" t="s">
        <v>698</v>
      </c>
      <c r="F12" s="71" t="s">
        <v>662</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30" hidden="1">
      <c r="E15" s="34"/>
      <c r="J15" s="163"/>
      <c r="K15" s="163"/>
      <c r="N15" s="163"/>
      <c r="O15" s="163"/>
      <c r="V15" s="163"/>
      <c r="W15" s="35"/>
      <c r="X15" s="35"/>
      <c r="Y15" s="35"/>
      <c r="Z15" s="35"/>
      <c r="AA15" s="36"/>
    </row>
    <row r="16" spans="5:30"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sheetPr codeName="Sheet50">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697</v>
      </c>
      <c r="F12" s="71" t="s">
        <v>661</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sheetPr codeName="Sheet49">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696</v>
      </c>
      <c r="F12" s="71" t="s">
        <v>660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sheetPr codeName="Sheet48">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695</v>
      </c>
      <c r="F12" s="71" t="s">
        <v>659</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sheetPr codeName="Sheet47">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84</v>
      </c>
      <c r="F12" s="71" t="s">
        <v>658</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sheetPr codeName="Sheet46">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694</v>
      </c>
      <c r="F12" s="71" t="s">
        <v>657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sheetPr codeName="Sheet20">
    <tabColor theme="7"/>
  </sheetPr>
  <dimension ref="A1:XFC16"/>
  <sheetViews>
    <sheetView showGridLines="0" topLeftCell="A7" zoomScale="85" zoomScaleNormal="85"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6" customFormat="1" ht="20.100000000000001" customHeight="1">
      <c r="E12" s="8" t="s">
        <v>680</v>
      </c>
      <c r="F12" s="71" t="s">
        <v>690</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34"/>
      <c r="J15" s="163"/>
      <c r="K15" s="163"/>
      <c r="N15" s="163"/>
      <c r="O15" s="163"/>
      <c r="V15" s="163"/>
      <c r="W15" s="35"/>
      <c r="X15" s="35"/>
      <c r="Y15" s="35"/>
      <c r="Z15" s="35"/>
      <c r="AA15" s="36"/>
    </row>
    <row r="16" spans="5:29" ht="20.100000000000001" customHeight="1">
      <c r="E16" s="48"/>
      <c r="F16" s="49" t="s">
        <v>392</v>
      </c>
      <c r="G16" s="49"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mergeCells count="20">
    <mergeCell ref="Y9:AA9"/>
    <mergeCell ref="Y10:AA10"/>
    <mergeCell ref="Q9:Q11"/>
    <mergeCell ref="P10:P11"/>
    <mergeCell ref="X9:X11"/>
    <mergeCell ref="W9:W11"/>
    <mergeCell ref="L9:L11"/>
    <mergeCell ref="M9:P9"/>
    <mergeCell ref="U9:V10"/>
    <mergeCell ref="T9:T11"/>
    <mergeCell ref="R9:R11"/>
    <mergeCell ref="S9:S11"/>
    <mergeCell ref="M10:O10"/>
    <mergeCell ref="H9:H11"/>
    <mergeCell ref="E9:E11"/>
    <mergeCell ref="F9:F11"/>
    <mergeCell ref="G9:G11"/>
    <mergeCell ref="K9:K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sheetPr codeName="Sheet45">
    <tabColor rgb="FFB685DB"/>
  </sheetPr>
  <dimension ref="A1:XFC45"/>
  <sheetViews>
    <sheetView showGridLines="0" topLeftCell="C7" zoomScale="70" zoomScaleNormal="70" workbookViewId="0">
      <selection activeCell="F16" sqref="F16"/>
    </sheetView>
  </sheetViews>
  <sheetFormatPr defaultColWidth="0" defaultRowHeight="14.4" zeroHeight="1"/>
  <cols>
    <col min="1" max="1" width="2.33203125" hidden="1" customWidth="1"/>
    <col min="2" max="2" width="2.109375" hidden="1"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s="17">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s="17"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710</v>
      </c>
      <c r="AB2" t="s">
        <v>712</v>
      </c>
      <c r="AC2" t="s">
        <v>711</v>
      </c>
    </row>
    <row r="3" spans="4:57" hidden="1">
      <c r="I3" s="17"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I8" s="17"/>
      <c r="AF8" t="s">
        <v>347</v>
      </c>
    </row>
    <row r="9" spans="4:57" ht="29.25" customHeight="1">
      <c r="D9" s="530" t="s">
        <v>119</v>
      </c>
      <c r="E9" s="530" t="s">
        <v>34</v>
      </c>
      <c r="F9" s="530" t="s">
        <v>376</v>
      </c>
      <c r="G9" s="530" t="s">
        <v>118</v>
      </c>
      <c r="H9" s="451" t="s">
        <v>1</v>
      </c>
      <c r="I9" s="530" t="s">
        <v>368</v>
      </c>
      <c r="J9" s="451" t="s">
        <v>3</v>
      </c>
      <c r="K9" s="451" t="s">
        <v>4</v>
      </c>
      <c r="L9" s="451" t="s">
        <v>5</v>
      </c>
      <c r="M9" s="451" t="s">
        <v>6</v>
      </c>
      <c r="N9" s="451" t="s">
        <v>7</v>
      </c>
      <c r="O9" s="451" t="s">
        <v>8</v>
      </c>
      <c r="P9" s="451"/>
      <c r="Q9" s="451"/>
      <c r="R9" s="451"/>
      <c r="S9" s="451" t="s">
        <v>9</v>
      </c>
      <c r="T9" s="530" t="s">
        <v>447</v>
      </c>
      <c r="U9" s="530" t="s">
        <v>120</v>
      </c>
      <c r="V9" s="451" t="s">
        <v>89</v>
      </c>
      <c r="W9" s="451" t="s">
        <v>12</v>
      </c>
      <c r="X9" s="451"/>
      <c r="Y9" s="451" t="s">
        <v>14</v>
      </c>
      <c r="Z9" s="451" t="s">
        <v>441</v>
      </c>
      <c r="AA9" s="483" t="s">
        <v>705</v>
      </c>
      <c r="AB9" s="484"/>
      <c r="AC9" s="485"/>
      <c r="AG9" t="s">
        <v>348</v>
      </c>
      <c r="AV9" t="s">
        <v>34</v>
      </c>
    </row>
    <row r="10" spans="4:57" ht="31.5" customHeight="1">
      <c r="D10" s="468"/>
      <c r="E10" s="468"/>
      <c r="F10" s="468"/>
      <c r="G10" s="468"/>
      <c r="H10" s="451"/>
      <c r="I10" s="468"/>
      <c r="J10" s="451"/>
      <c r="K10" s="451"/>
      <c r="L10" s="451"/>
      <c r="M10" s="451"/>
      <c r="N10" s="451"/>
      <c r="O10" s="451" t="s">
        <v>15</v>
      </c>
      <c r="P10" s="451"/>
      <c r="Q10" s="451"/>
      <c r="R10" s="451" t="s">
        <v>16</v>
      </c>
      <c r="S10" s="451"/>
      <c r="T10" s="468"/>
      <c r="U10" s="524"/>
      <c r="V10" s="451"/>
      <c r="W10" s="451"/>
      <c r="X10" s="451"/>
      <c r="Y10" s="451"/>
      <c r="Z10" s="451"/>
      <c r="AA10" s="462" t="s">
        <v>706</v>
      </c>
      <c r="AB10" s="463"/>
      <c r="AC10" s="464"/>
      <c r="AG10" t="s">
        <v>339</v>
      </c>
      <c r="AV10" t="s">
        <v>379</v>
      </c>
    </row>
    <row r="11" spans="4:57" ht="43.2">
      <c r="D11" s="450"/>
      <c r="E11" s="450"/>
      <c r="F11" s="450"/>
      <c r="G11" s="450"/>
      <c r="H11" s="451"/>
      <c r="I11" s="450"/>
      <c r="J11" s="451"/>
      <c r="K11" s="451"/>
      <c r="L11" s="451"/>
      <c r="M11" s="451"/>
      <c r="N11" s="451"/>
      <c r="O11" s="27" t="s">
        <v>17</v>
      </c>
      <c r="P11" s="27" t="s">
        <v>18</v>
      </c>
      <c r="Q11" s="27" t="s">
        <v>19</v>
      </c>
      <c r="R11" s="451"/>
      <c r="S11" s="451"/>
      <c r="T11" s="450"/>
      <c r="U11" s="525"/>
      <c r="V11" s="451"/>
      <c r="W11" s="27" t="s">
        <v>20</v>
      </c>
      <c r="X11" s="27" t="s">
        <v>21</v>
      </c>
      <c r="Y11" s="451"/>
      <c r="Z11" s="451"/>
      <c r="AA11" s="55" t="s">
        <v>707</v>
      </c>
      <c r="AB11" s="55" t="s">
        <v>708</v>
      </c>
      <c r="AC11" s="55" t="s">
        <v>709</v>
      </c>
      <c r="AG11" t="s">
        <v>344</v>
      </c>
    </row>
    <row r="12" spans="4:57" ht="15.6">
      <c r="D12" s="8" t="s">
        <v>693</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222"/>
      <c r="H13" s="9"/>
      <c r="I13" s="214"/>
      <c r="J13" s="13"/>
      <c r="K13" s="38"/>
      <c r="L13" s="38"/>
      <c r="M13" s="178" t="str">
        <f>+IFERROR(IF(COUNT(J13:L13),ROUND(SUM(J13:L13),0),""),"")</f>
        <v/>
      </c>
      <c r="N13" s="176" t="str">
        <f>+IFERROR(IF(COUNT(M13),ROUND(M13/'Shareholding Pattern'!$L$78*100,2),""),"")</f>
        <v/>
      </c>
      <c r="O13" s="214" t="str">
        <f>IF(J13="","",J13)</f>
        <v/>
      </c>
      <c r="P13" s="164"/>
      <c r="Q13" s="177" t="str">
        <f>+IFERROR(IF(COUNT(O13:P13),ROUND(SUM(O13,P13),2),""),"")</f>
        <v/>
      </c>
      <c r="R13" s="176" t="str">
        <f>+IFERROR(IF(COUNT(Q13),ROUND(Q13/('Shareholding Pattern'!$P$79)*100,2),""),"")</f>
        <v/>
      </c>
      <c r="S13" s="38"/>
      <c r="T13" s="38"/>
      <c r="U13" s="179" t="str">
        <f>+IFERROR(IF(COUNT(S13:T13),ROUND(SUM(S13:T13),0),""),"")</f>
        <v/>
      </c>
      <c r="V13" s="176" t="str">
        <f>+IFERROR(IF(COUNT(M13,U13),ROUND(SUM(U13,M13)/SUM('Shareholding Pattern'!$L$78,'Shareholding Pattern'!$T$78)*100,2),""),"")</f>
        <v/>
      </c>
      <c r="W13" s="38"/>
      <c r="X13" s="176" t="str">
        <f>+IFERROR(IF(COUNT(W13),ROUND(SUM(W13)/SUM(M13)*100,2),""),0)</f>
        <v/>
      </c>
      <c r="Y13" s="13"/>
      <c r="Z13" s="216"/>
      <c r="AA13" s="38"/>
      <c r="AB13" s="38"/>
      <c r="AC13" s="38"/>
      <c r="AD13" s="10">
        <f>IF(SUM(H13:Y13)&gt;0,1,0)</f>
        <v>0</v>
      </c>
      <c r="AE13" s="10">
        <f>SUM(AC15:AC65535)</f>
        <v>0</v>
      </c>
      <c r="AF13" t="s">
        <v>343</v>
      </c>
    </row>
    <row r="14" spans="4:57" ht="24.9" customHeight="1">
      <c r="D14" s="34"/>
      <c r="E14" s="35"/>
      <c r="F14" s="35"/>
      <c r="G14" s="35"/>
      <c r="H14" s="35"/>
      <c r="I14" s="35"/>
      <c r="J14" s="35"/>
      <c r="K14" s="35"/>
      <c r="L14" s="35"/>
      <c r="M14" s="35"/>
      <c r="N14" s="35"/>
      <c r="O14" s="35"/>
      <c r="P14" s="35"/>
      <c r="Q14" s="35"/>
      <c r="R14" s="35"/>
      <c r="S14" s="35"/>
      <c r="T14" s="35"/>
      <c r="U14" s="35"/>
      <c r="V14" s="35"/>
      <c r="W14" s="35"/>
      <c r="Z14" s="35"/>
      <c r="AA14" s="35"/>
      <c r="AB14" s="35"/>
      <c r="AC14" s="36"/>
    </row>
    <row r="15" spans="4:57" hidden="1">
      <c r="D15" s="34"/>
      <c r="I15" s="17"/>
      <c r="J15" s="163"/>
      <c r="K15" s="163"/>
      <c r="X15" s="35"/>
      <c r="Y15" s="35"/>
      <c r="Z15" s="35"/>
      <c r="AA15" s="35"/>
      <c r="AB15" s="35"/>
      <c r="AC15" s="36"/>
    </row>
    <row r="16" spans="4:57" ht="20.100000000000001" customHeight="1">
      <c r="D16" s="48"/>
      <c r="E16" s="30"/>
      <c r="F16" s="49" t="s">
        <v>392</v>
      </c>
      <c r="G16" s="30"/>
      <c r="H16" s="49" t="s">
        <v>19</v>
      </c>
      <c r="I16" s="271"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76" t="str">
        <f>+IFERROR(IF(COUNT(N13:N15),ROUND(SUMIF($F$13:N15,"Category",N13:N15),2),""),"")</f>
        <v/>
      </c>
      <c r="O16" s="65" t="str">
        <f>+IFERROR(IF(COUNT(O13:O15),ROUND(SUMIF($F$13:O15,"Category",O13:O15),0),""),"")</f>
        <v/>
      </c>
      <c r="P16" s="154" t="str">
        <f>+IFERROR(IF(COUNT(P13:P15),ROUND(SUMIF($F$13:P15,"Category",P13:P15),0),""),"")</f>
        <v/>
      </c>
      <c r="Q16" s="154" t="str">
        <f>+IFERROR(IF(COUNT(Q13:Q15),ROUND(SUMIF($F$13:Q15,"Category",Q13:Q15),0),""),"")</f>
        <v/>
      </c>
      <c r="R16" s="17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76" t="str">
        <f>+IFERROR(IF(COUNT(W16),ROUND(SUM(W16)/SUM(M16)*100,2),""),0)</f>
        <v/>
      </c>
      <c r="Y16" s="52" t="str">
        <f>+IFERROR(IF(COUNT(Y13:Y15),ROUND(SUMIF($F$13:Y15,"Category",Y13:Y15),0),""),"")</f>
        <v/>
      </c>
      <c r="Z16" s="325"/>
      <c r="AA16" s="52" t="str">
        <f>+IFERROR(IF(COUNT(AA13:AA15),ROUND(SUMIF($F$13:AA15,"Category",AA13:AA15),0),""),"")</f>
        <v/>
      </c>
      <c r="AB16" s="52" t="str">
        <f>+IFERROR(IF(COUNT(AB13:AB15),ROUND(SUMIF($F$13:AB15,"Category",AB13:AB15),0),""),"")</f>
        <v/>
      </c>
      <c r="AC16" s="52" t="str">
        <f>+IFERROR(IF(COUNT(AC13:AC15),ROUND(SUMIF($F$13:AC15,"Category",AC13:AC15),0),""),"")</f>
        <v/>
      </c>
    </row>
    <row r="17" spans="5:25"/>
    <row r="18" spans="5:25"/>
    <row r="19" spans="5:25"/>
    <row r="20" spans="5:25"/>
    <row r="21" spans="5:25"/>
    <row r="22" spans="5:25"/>
    <row r="23" spans="5:25"/>
    <row r="24" spans="5:25"/>
    <row r="25" spans="5:25"/>
    <row r="26" spans="5:25">
      <c r="F26" s="17"/>
    </row>
    <row r="27" spans="5:25"/>
    <row r="28" spans="5:25"/>
    <row r="29" spans="5:25"/>
    <row r="30" spans="5:25" hidden="1">
      <c r="E30" t="s">
        <v>385</v>
      </c>
      <c r="F30" t="str">
        <f>IF(COUNTIF(E$13:E15,E30)&gt;=1,COUNTIFS(E$13:E15,E30,F$13:F15,"Category"),"")</f>
        <v/>
      </c>
      <c r="I30" s="17"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row>
    <row r="31" spans="5:25" hidden="1">
      <c r="E31" t="s">
        <v>386</v>
      </c>
      <c r="F31" t="str">
        <f>IF(COUNTIF(E$13:E16,E31)&gt;=1,COUNTIFS(E$13:E16,E31,F$13:F16,"Category"),"")</f>
        <v/>
      </c>
      <c r="I31" s="17"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row>
    <row r="32" spans="5:25" hidden="1">
      <c r="E32" t="s">
        <v>387</v>
      </c>
      <c r="F32" t="str">
        <f>IF(COUNTIF(E$13:E17,E32)&gt;=1,COUNTIFS(E$13:E17,E32,F$13:F17,"Category"),"")</f>
        <v/>
      </c>
      <c r="I32" s="17"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row>
    <row r="33" spans="5:25" hidden="1">
      <c r="E33" t="s">
        <v>388</v>
      </c>
      <c r="F33" t="str">
        <f>IF(COUNTIF(E$13:E18,E33)&gt;=1,COUNTIFS(E$13:E18,E33,F$13:F18,"Category"),"")</f>
        <v/>
      </c>
      <c r="I33" s="17"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row>
    <row r="34" spans="5:25" hidden="1">
      <c r="E34" t="s">
        <v>465</v>
      </c>
      <c r="F34" t="str">
        <f>IF(COUNTIF(E$13:E19,E34)&gt;=1,COUNTIFS(E$13:E19,E34,F$13:F19,"Category"),"")</f>
        <v/>
      </c>
      <c r="I34" s="17"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row>
    <row r="35" spans="5:25" hidden="1">
      <c r="E35" t="s">
        <v>440</v>
      </c>
      <c r="F35" t="str">
        <f>IF(COUNTIF(E$13:E20,E35)&gt;=1,COUNTIFS(E$13:E20,E35,F$13:F20,"Category"),"")</f>
        <v/>
      </c>
      <c r="I35" s="17"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row>
    <row r="36" spans="5:25" hidden="1">
      <c r="E36" t="s">
        <v>467</v>
      </c>
      <c r="F36" t="str">
        <f>IF(COUNTIF(E$13:E21,E36)&gt;=1,COUNTIFS(E$13:E21,E36,F$13:F21,"Category"),"")</f>
        <v/>
      </c>
      <c r="I36" s="17"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row>
    <row r="37" spans="5:25" hidden="1">
      <c r="E37" t="s">
        <v>468</v>
      </c>
      <c r="F37" t="str">
        <f>IF(COUNTIF(E$13:E22,E37)&gt;=1,COUNTIFS(E$13:E22,E37,F$13:F22,"Category"),"")</f>
        <v/>
      </c>
      <c r="I37" s="1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row>
    <row r="38" spans="5:25" hidden="1">
      <c r="E38" t="s">
        <v>469</v>
      </c>
      <c r="F38" t="str">
        <f>IF(COUNTIF(E$13:E23,E38)&gt;=1,COUNTIFS(E$13:E23,E38,F$13:F23,"Category"),"")</f>
        <v/>
      </c>
      <c r="I38" s="17"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row>
    <row r="39" spans="5:25" hidden="1">
      <c r="E39" t="s">
        <v>342</v>
      </c>
      <c r="F39" t="str">
        <f>IF(COUNTIF(E$13:E24,E39)&gt;=1,COUNTIFS(E$13:E24,E39,F$13:F24,"Category"),"")</f>
        <v/>
      </c>
      <c r="I39" s="17"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row>
    <row r="40" spans="5:25" hidden="1">
      <c r="E40" t="s">
        <v>337</v>
      </c>
      <c r="F40" t="str">
        <f>IF(COUNTIF(E$13:E25,E40)&gt;=1,COUNTIFS(E$13:E25,E40,F$13:F25,"Category"),"")</f>
        <v/>
      </c>
      <c r="I40" s="17"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row>
    <row r="41" spans="5:25" hidden="1">
      <c r="E41" t="s">
        <v>470</v>
      </c>
      <c r="F41" t="str">
        <f>IF(COUNTIF(E$13:E26,E41)&gt;=1,COUNTIFS(E$13:E26,E41,F$13:F26,"Category"),"")</f>
        <v/>
      </c>
      <c r="I41" s="17"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row>
    <row r="42" spans="5:25" hidden="1">
      <c r="E42" t="s">
        <v>466</v>
      </c>
      <c r="F42" t="str">
        <f>IF(COUNTIF(E$13:E27,E42)&gt;=1,COUNTIFS(E$13:E27,E42,F$13:F27,"Category"),"")</f>
        <v/>
      </c>
      <c r="I42" s="17"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row>
    <row r="43" spans="5:25" hidden="1">
      <c r="E43" t="s">
        <v>343</v>
      </c>
      <c r="F43" t="str">
        <f>IF(COUNTIF(E$13:E28,E43)&gt;=1,COUNTIFS(E$13:E28,E43,F$13:F28,"Category"),"")</f>
        <v/>
      </c>
      <c r="I43" s="17"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row>
    <row r="44" spans="5:25" hidden="1">
      <c r="I44" s="17"/>
    </row>
    <row r="45" spans="5:25"/>
  </sheetData>
  <sheetProtection sheet="1" objects="1" scenarios="1"/>
  <mergeCells count="23">
    <mergeCell ref="AA9:AC9"/>
    <mergeCell ref="AA10:AC10"/>
    <mergeCell ref="Z9:Z11"/>
    <mergeCell ref="O10:Q10"/>
    <mergeCell ref="R10:R11"/>
    <mergeCell ref="S9:S11"/>
    <mergeCell ref="T9:T11"/>
    <mergeCell ref="U9:U11"/>
    <mergeCell ref="V9:V11"/>
    <mergeCell ref="W9:X10"/>
    <mergeCell ref="Y9:Y11"/>
    <mergeCell ref="O9:R9"/>
    <mergeCell ref="J9:J11"/>
    <mergeCell ref="K9:K11"/>
    <mergeCell ref="L9:L11"/>
    <mergeCell ref="M9:M11"/>
    <mergeCell ref="N9:N11"/>
    <mergeCell ref="I9:I11"/>
    <mergeCell ref="D9:D11"/>
    <mergeCell ref="E9:E11"/>
    <mergeCell ref="F9:F11"/>
    <mergeCell ref="G9:G11"/>
    <mergeCell ref="H9:H11"/>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sheetPr codeName="Sheet19">
    <tabColor rgb="FFB685DB"/>
  </sheetPr>
  <dimension ref="A1:XFC51"/>
  <sheetViews>
    <sheetView showGridLines="0" topLeftCell="A7" zoomScale="77" zoomScaleNormal="77" workbookViewId="0">
      <selection activeCell="F16" sqref="F16"/>
    </sheetView>
  </sheetViews>
  <sheetFormatPr defaultColWidth="0" defaultRowHeight="14.4" zeroHeight="1"/>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710</v>
      </c>
      <c r="AB2" t="s">
        <v>712</v>
      </c>
      <c r="AC2" t="s">
        <v>711</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t="s">
        <v>345</v>
      </c>
    </row>
    <row r="5" spans="4:57" hidden="1">
      <c r="AF5" t="s">
        <v>335</v>
      </c>
    </row>
    <row r="6" spans="4:57" hidden="1">
      <c r="AF6" t="s">
        <v>346</v>
      </c>
    </row>
    <row r="7" spans="4:57">
      <c r="AF7" t="s">
        <v>336</v>
      </c>
    </row>
    <row r="8" spans="4:57">
      <c r="AF8" t="s">
        <v>347</v>
      </c>
    </row>
    <row r="9" spans="4:57" ht="29.25" customHeight="1">
      <c r="D9" s="530" t="s">
        <v>119</v>
      </c>
      <c r="E9" s="530" t="s">
        <v>34</v>
      </c>
      <c r="F9" s="530" t="s">
        <v>376</v>
      </c>
      <c r="G9" s="530" t="s">
        <v>118</v>
      </c>
      <c r="H9" s="451" t="s">
        <v>1</v>
      </c>
      <c r="I9" s="530" t="s">
        <v>368</v>
      </c>
      <c r="J9" s="451" t="s">
        <v>3</v>
      </c>
      <c r="K9" s="451" t="s">
        <v>4</v>
      </c>
      <c r="L9" s="451" t="s">
        <v>5</v>
      </c>
      <c r="M9" s="451" t="s">
        <v>6</v>
      </c>
      <c r="N9" s="451" t="s">
        <v>7</v>
      </c>
      <c r="O9" s="451" t="s">
        <v>8</v>
      </c>
      <c r="P9" s="451"/>
      <c r="Q9" s="451"/>
      <c r="R9" s="451"/>
      <c r="S9" s="451" t="s">
        <v>9</v>
      </c>
      <c r="T9" s="530" t="s">
        <v>447</v>
      </c>
      <c r="U9" s="530" t="s">
        <v>120</v>
      </c>
      <c r="V9" s="451" t="s">
        <v>89</v>
      </c>
      <c r="W9" s="451" t="s">
        <v>12</v>
      </c>
      <c r="X9" s="451"/>
      <c r="Y9" s="451" t="s">
        <v>14</v>
      </c>
      <c r="Z9" s="451" t="s">
        <v>441</v>
      </c>
      <c r="AA9" s="483" t="s">
        <v>705</v>
      </c>
      <c r="AB9" s="484"/>
      <c r="AC9" s="485"/>
      <c r="AG9" t="s">
        <v>348</v>
      </c>
      <c r="AV9" t="s">
        <v>34</v>
      </c>
    </row>
    <row r="10" spans="4:57" ht="31.5" customHeight="1">
      <c r="D10" s="468"/>
      <c r="E10" s="468"/>
      <c r="F10" s="468"/>
      <c r="G10" s="468"/>
      <c r="H10" s="451"/>
      <c r="I10" s="468"/>
      <c r="J10" s="451"/>
      <c r="K10" s="451"/>
      <c r="L10" s="451"/>
      <c r="M10" s="451"/>
      <c r="N10" s="451"/>
      <c r="O10" s="451" t="s">
        <v>15</v>
      </c>
      <c r="P10" s="451"/>
      <c r="Q10" s="451"/>
      <c r="R10" s="451" t="s">
        <v>16</v>
      </c>
      <c r="S10" s="451"/>
      <c r="T10" s="468"/>
      <c r="U10" s="524"/>
      <c r="V10" s="451"/>
      <c r="W10" s="451"/>
      <c r="X10" s="451"/>
      <c r="Y10" s="451"/>
      <c r="Z10" s="451"/>
      <c r="AA10" s="462" t="s">
        <v>706</v>
      </c>
      <c r="AB10" s="463"/>
      <c r="AC10" s="464"/>
      <c r="AG10" t="s">
        <v>339</v>
      </c>
      <c r="AV10" t="s">
        <v>379</v>
      </c>
    </row>
    <row r="11" spans="4:57" ht="43.2">
      <c r="D11" s="450"/>
      <c r="E11" s="450"/>
      <c r="F11" s="450"/>
      <c r="G11" s="450"/>
      <c r="H11" s="451"/>
      <c r="I11" s="450"/>
      <c r="J11" s="451"/>
      <c r="K11" s="451"/>
      <c r="L11" s="451"/>
      <c r="M11" s="451"/>
      <c r="N11" s="451"/>
      <c r="O11" s="27" t="s">
        <v>17</v>
      </c>
      <c r="P11" s="27" t="s">
        <v>18</v>
      </c>
      <c r="Q11" s="27" t="s">
        <v>19</v>
      </c>
      <c r="R11" s="451"/>
      <c r="S11" s="451"/>
      <c r="T11" s="450"/>
      <c r="U11" s="525"/>
      <c r="V11" s="451"/>
      <c r="W11" s="27" t="s">
        <v>20</v>
      </c>
      <c r="X11" s="27" t="s">
        <v>21</v>
      </c>
      <c r="Y11" s="451"/>
      <c r="Z11" s="451"/>
      <c r="AA11" s="55" t="s">
        <v>707</v>
      </c>
      <c r="AB11" s="55" t="s">
        <v>708</v>
      </c>
      <c r="AC11" s="55" t="s">
        <v>709</v>
      </c>
      <c r="AG11" t="s">
        <v>344</v>
      </c>
    </row>
    <row r="12" spans="4:57" ht="15" customHeight="1">
      <c r="D12" s="8" t="s">
        <v>676</v>
      </c>
      <c r="E12" s="43" t="s">
        <v>33</v>
      </c>
      <c r="F12" s="68"/>
      <c r="G12" s="25"/>
      <c r="H12" s="25"/>
      <c r="I12" s="25"/>
      <c r="J12" s="25"/>
      <c r="K12" s="25"/>
      <c r="L12" s="25"/>
      <c r="M12" s="25"/>
      <c r="N12" s="25"/>
      <c r="O12" s="25"/>
      <c r="P12" s="25"/>
      <c r="Q12" s="25"/>
      <c r="R12" s="25"/>
      <c r="S12" s="25"/>
      <c r="T12" s="25"/>
      <c r="U12" s="25"/>
      <c r="V12" s="25"/>
      <c r="W12" s="25"/>
      <c r="X12" s="25"/>
      <c r="Y12" s="25"/>
      <c r="Z12" s="25"/>
      <c r="AA12" s="25"/>
      <c r="AB12" s="25"/>
      <c r="AC12" s="26"/>
      <c r="AF12" t="s">
        <v>349</v>
      </c>
    </row>
    <row r="13" spans="4:57" s="10" customFormat="1" hidden="1">
      <c r="D13" s="53"/>
      <c r="E13" s="62"/>
      <c r="F13" s="64"/>
      <c r="G13" s="64"/>
      <c r="H13" s="9"/>
      <c r="I13" s="13"/>
      <c r="J13" s="13"/>
      <c r="K13" s="38"/>
      <c r="L13" s="38"/>
      <c r="M13" s="178" t="str">
        <f>+IFERROR(IF(COUNT(J13:L13),ROUND(SUM(J13:L13),0),""),"")</f>
        <v/>
      </c>
      <c r="N13" s="176" t="str">
        <f>+IFERROR(IF(COUNT(M13),ROUND(M13/'Shareholding Pattern'!$L$78*100,2),""),"")</f>
        <v/>
      </c>
      <c r="O13" s="214" t="str">
        <f>IF(J13="","",J13)</f>
        <v/>
      </c>
      <c r="P13" s="164"/>
      <c r="Q13" s="177" t="str">
        <f>+IFERROR(IF(COUNT(O13:P13),ROUND(SUM(O13,P13),2),""),"")</f>
        <v/>
      </c>
      <c r="R13" s="176" t="str">
        <f>+IFERROR(IF(COUNT(Q13),ROUND(Q13/('Shareholding Pattern'!$P$79)*100,2),""),"")</f>
        <v/>
      </c>
      <c r="S13" s="38"/>
      <c r="T13" s="38"/>
      <c r="U13" s="179" t="str">
        <f>+IFERROR(IF(COUNT(S13:T13),ROUND(SUM(S13:T13),0),""),"")</f>
        <v/>
      </c>
      <c r="V13" s="176" t="str">
        <f>+IFERROR(IF(COUNT(M13,U13),ROUND(SUM(U13,M13)/SUM('Shareholding Pattern'!$L$78,'Shareholding Pattern'!$T$78)*100,2),""),"")</f>
        <v/>
      </c>
      <c r="W13" s="38"/>
      <c r="X13" s="176" t="str">
        <f>+IFERROR(IF(COUNT(W13),ROUND(SUM(W13)/SUM(M13)*100,2),""),0)</f>
        <v/>
      </c>
      <c r="Y13" s="13"/>
      <c r="Z13" s="216"/>
      <c r="AA13" s="38"/>
      <c r="AB13" s="38"/>
      <c r="AC13" s="38"/>
      <c r="AD13" s="10">
        <f>IF(SUM(H13:Y13)&gt;0,1,0)</f>
        <v>0</v>
      </c>
      <c r="AE13" s="10">
        <f>SUM(AC15:AC65535)</f>
        <v>0</v>
      </c>
      <c r="AF13" t="s">
        <v>343</v>
      </c>
    </row>
    <row r="14" spans="4:57" ht="24.9" customHeight="1">
      <c r="D14" s="34"/>
      <c r="E14" s="35"/>
      <c r="F14" s="35"/>
      <c r="G14" s="35"/>
      <c r="H14" s="35"/>
      <c r="I14" s="35"/>
      <c r="J14" s="35"/>
      <c r="K14" s="35"/>
      <c r="L14" s="35"/>
      <c r="M14" s="35"/>
      <c r="N14" s="35"/>
      <c r="O14" s="35"/>
      <c r="P14" s="35"/>
      <c r="Q14" s="35"/>
      <c r="R14" s="35"/>
      <c r="S14" s="35"/>
      <c r="T14" s="35"/>
      <c r="U14" s="35"/>
      <c r="V14" s="35"/>
      <c r="W14" s="35"/>
      <c r="Y14" s="35"/>
      <c r="Z14" s="35"/>
      <c r="AA14" s="35"/>
      <c r="AB14" s="35"/>
      <c r="AC14" s="36"/>
    </row>
    <row r="15" spans="4:57" hidden="1">
      <c r="D15" s="34"/>
      <c r="E15" s="357"/>
      <c r="F15" s="357"/>
      <c r="G15" s="195"/>
      <c r="H15" s="163"/>
      <c r="I15" s="357"/>
      <c r="J15" s="357"/>
      <c r="K15" s="163"/>
      <c r="M15" s="357"/>
      <c r="O15" s="357"/>
      <c r="P15" s="163"/>
      <c r="Q15" s="357"/>
      <c r="R15" s="357"/>
      <c r="U15" s="355"/>
      <c r="X15" s="35"/>
      <c r="Y15" s="371"/>
      <c r="Z15" s="372"/>
      <c r="AA15" s="371"/>
      <c r="AB15" s="371"/>
      <c r="AC15" s="373"/>
    </row>
    <row r="16" spans="4:57" ht="20.100000000000001" customHeight="1">
      <c r="D16" s="48"/>
      <c r="E16" s="30"/>
      <c r="F16" s="49" t="s">
        <v>392</v>
      </c>
      <c r="G16" s="30"/>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76" t="str">
        <f>+IFERROR(IF(COUNT(N13:N15),ROUND(SUMIF($F$13:N15,"Category",N13:N15),2),""),"")</f>
        <v/>
      </c>
      <c r="O16" s="65" t="str">
        <f>+IFERROR(IF(COUNT(O13:O15),ROUND(SUMIF($F$13:O15,"Category",O13:O15),0),""),"")</f>
        <v/>
      </c>
      <c r="P16" s="154" t="str">
        <f>+IFERROR(IF(COUNT(P13:P15),ROUND(SUMIF($F$13:P15,"Category",P13:P15),0),""),"")</f>
        <v/>
      </c>
      <c r="Q16" s="154" t="str">
        <f>+IFERROR(IF(COUNT(Q13:Q15),ROUND(SUMIF($F$13:Q15,"Category",Q13:Q15),0),""),"")</f>
        <v/>
      </c>
      <c r="R16" s="17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19" t="str">
        <f>+IFERROR(IF(COUNT(V13:V15),ROUND(SUMIF($F$13:V15,"Category",V13:V15),2),""),"")</f>
        <v/>
      </c>
      <c r="W16" s="52" t="str">
        <f>+IFERROR(IF(COUNT(W13:W15),ROUND(SUMIF($F$13:W15,"Category",W13:W15),0),""),"")</f>
        <v/>
      </c>
      <c r="X16" s="176" t="str">
        <f>+IFERROR(IF(COUNT(W16),ROUND(SUM(W16)/SUM(M16)*100,2),""),0)</f>
        <v/>
      </c>
      <c r="Y16" s="52" t="str">
        <f>+IFERROR(IF(COUNT(Y13:Y15),ROUND(SUMIF($F$13:Y15,"Category",Y13:Y15),0),""),"")</f>
        <v/>
      </c>
      <c r="Z16" s="325"/>
      <c r="AA16" s="52" t="str">
        <f>+IFERROR(IF(COUNT(AA13:AA15),ROUND(SUMIF($F$13:AA15,"Category",AA13:AA15),0),""),"")</f>
        <v/>
      </c>
      <c r="AB16" s="52" t="str">
        <f>+IFERROR(IF(COUNT(AB13:AB15),ROUND(SUMIF($F$13:AB15,"Category",AB13:AB15),0),""),"")</f>
        <v/>
      </c>
      <c r="AC16" s="52" t="str">
        <f>+IFERROR(IF(COUNT(AC13:AC15),ROUND(SUMIF($F$13:AC15,"Category",AC13:AC15),0),""),"")</f>
        <v/>
      </c>
    </row>
    <row r="17" spans="5:25"/>
    <row r="18" spans="5:25"/>
    <row r="19" spans="5:25"/>
    <row r="20" spans="5:25"/>
    <row r="21" spans="5:25"/>
    <row r="22" spans="5:25"/>
    <row r="23" spans="5:25"/>
    <row r="24" spans="5:25"/>
    <row r="25" spans="5:25"/>
    <row r="26" spans="5:25"/>
    <row r="27" spans="5:25"/>
    <row r="28" spans="5:25"/>
    <row r="29" spans="5:25"/>
    <row r="30" spans="5:25" hidden="1">
      <c r="E30" t="s">
        <v>385</v>
      </c>
      <c r="F30" t="str">
        <f>IF(COUNTIF(E$13:E15,E30)&gt;=1,COUNTIFS(E$13:E15,E30,F$13:F15,"Category"),"")</f>
        <v/>
      </c>
      <c r="G30" s="163"/>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row>
    <row r="31" spans="5:25" hidden="1">
      <c r="E31" t="s">
        <v>386</v>
      </c>
      <c r="F31" t="str">
        <f>IF(COUNTIF(E$13:E16,E31)&gt;=1,COUNTIFS(E$13:E16,E31,F$13:F16,"Category"),"")</f>
        <v/>
      </c>
      <c r="G31" s="163"/>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row>
    <row r="32" spans="5:25" hidden="1">
      <c r="E32" t="s">
        <v>387</v>
      </c>
      <c r="F32" t="str">
        <f>IF(COUNTIF(E$13:E17,E32)&gt;=1,COUNTIFS(E$13:E17,E32,F$13:F17,"Category"),"")</f>
        <v/>
      </c>
      <c r="G32" s="163"/>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row>
    <row r="33" spans="5:25" hidden="1">
      <c r="E33" t="s">
        <v>388</v>
      </c>
      <c r="F33" t="str">
        <f>IF(COUNTIF(E$13:E18,E33)&gt;=1,COUNTIFS(E$13:E18,E33,F$13:F18,"Category"),"")</f>
        <v/>
      </c>
      <c r="G33" s="163"/>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row>
    <row r="34" spans="5:25" hidden="1">
      <c r="E34" t="s">
        <v>465</v>
      </c>
      <c r="F34" t="str">
        <f>IF(COUNTIF(E$13:E19,E34)&gt;=1,COUNTIFS(E$13:E19,E34,F$13:F19,"Category"),"")</f>
        <v/>
      </c>
      <c r="G34" s="163"/>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row>
    <row r="35" spans="5:25" hidden="1">
      <c r="E35" t="s">
        <v>440</v>
      </c>
      <c r="F35" t="str">
        <f>IF(COUNTIF(E$13:E20,E35)&gt;=1,COUNTIFS(E$13:E20,E35,F$13:F20,"Category"),"")</f>
        <v/>
      </c>
      <c r="G35" s="163"/>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row>
    <row r="36" spans="5:25" hidden="1">
      <c r="E36" t="s">
        <v>467</v>
      </c>
      <c r="F36" t="str">
        <f>IF(COUNTIF(E$13:E21,E36)&gt;=1,COUNTIFS(E$13:E21,E36,F$13:F21,"Category"),"")</f>
        <v/>
      </c>
      <c r="G36" s="163"/>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row>
    <row r="37" spans="5:25" hidden="1">
      <c r="E37" t="s">
        <v>468</v>
      </c>
      <c r="F37" t="str">
        <f>IF(COUNTIF(E$13:E22,E37)&gt;=1,COUNTIFS(E$13:E22,E37,F$13:F22,"Category"),"")</f>
        <v/>
      </c>
      <c r="G37" s="163"/>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row>
    <row r="38" spans="5:25" hidden="1">
      <c r="E38" t="s">
        <v>469</v>
      </c>
      <c r="F38" t="str">
        <f>IF(COUNTIF(E$13:E23,E38)&gt;=1,COUNTIFS(E$13:E23,E38,F$13:F23,"Category"),"")</f>
        <v/>
      </c>
      <c r="G38" s="163"/>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row>
    <row r="39" spans="5:25" hidden="1">
      <c r="E39" t="s">
        <v>342</v>
      </c>
      <c r="F39" t="str">
        <f>IF(COUNTIF(E$13:E24,E39)&gt;=1,COUNTIFS(E$13:E24,E39,F$13:F24,"Category"),"")</f>
        <v/>
      </c>
      <c r="G39" s="163"/>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row>
    <row r="40" spans="5:25" hidden="1">
      <c r="E40" t="s">
        <v>337</v>
      </c>
      <c r="F40" t="str">
        <f>IF(COUNTIF(E$13:E25,E40)&gt;=1,COUNTIFS(E$13:E25,E40,F$13:F25,"Category"),"")</f>
        <v/>
      </c>
      <c r="G40" s="163"/>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row>
    <row r="41" spans="5:25" hidden="1">
      <c r="E41" t="s">
        <v>470</v>
      </c>
      <c r="F41" t="str">
        <f>IF(COUNTIF(E$13:E26,E41)&gt;=1,COUNTIFS(E$13:E26,E41,F$13:F26,"Category"),"")</f>
        <v/>
      </c>
      <c r="G41" s="163"/>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row>
    <row r="42" spans="5:25" hidden="1">
      <c r="E42" t="s">
        <v>466</v>
      </c>
      <c r="F42" t="str">
        <f>IF(COUNTIF(E$13:E27,E42)&gt;=1,COUNTIFS(E$13:E27,E42,F$13:F27,"Category"),"")</f>
        <v/>
      </c>
      <c r="G42" s="163"/>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row>
    <row r="43" spans="5:25" hidden="1">
      <c r="E43" t="s">
        <v>343</v>
      </c>
      <c r="F43" t="str">
        <f>IF(COUNTIF(E$13:E28,E43)&gt;=1,COUNTIFS(E$13:E28,E43,F$13:F28,"Category"),"")</f>
        <v/>
      </c>
      <c r="G43" s="163"/>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row>
    <row r="44" spans="5:25" hidden="1">
      <c r="G44" s="163"/>
    </row>
    <row r="45" spans="5:25" hidden="1">
      <c r="G45" s="163"/>
    </row>
    <row r="46" spans="5:25"/>
    <row r="47" spans="5:25"/>
    <row r="48" spans="5:25"/>
    <row r="49"/>
    <row r="50"/>
    <row r="51"/>
  </sheetData>
  <sheetProtection sheet="1" objects="1" scenarios="1"/>
  <mergeCells count="23">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 ref="R10:R11"/>
    <mergeCell ref="D9:D11"/>
    <mergeCell ref="E9:E11"/>
    <mergeCell ref="F9:F11"/>
    <mergeCell ref="H9:H11"/>
    <mergeCell ref="I9:I11"/>
    <mergeCell ref="G9:G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sheetPr codeName="Sheet44">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Q9" t="s">
        <v>346</v>
      </c>
    </row>
    <row r="10" spans="5:43"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Q10" t="s">
        <v>336</v>
      </c>
    </row>
    <row r="11" spans="5:43"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Q11" t="s">
        <v>347</v>
      </c>
    </row>
    <row r="12" spans="5:43" ht="20.25" customHeight="1">
      <c r="E12" s="8" t="s">
        <v>692</v>
      </c>
      <c r="F12" s="43" t="s">
        <v>691</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sheetPr codeName="Sheet43">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Q9" t="s">
        <v>346</v>
      </c>
    </row>
    <row r="10" spans="5:43"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Q10" t="s">
        <v>336</v>
      </c>
    </row>
    <row r="11" spans="5:43"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Q11" t="s">
        <v>347</v>
      </c>
    </row>
    <row r="12" spans="5:43" ht="20.25" customHeight="1">
      <c r="E12" s="8" t="s">
        <v>689</v>
      </c>
      <c r="F12" s="43" t="s">
        <v>688</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2">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3" hidden="1"/>
    <row r="4" spans="5:43" hidden="1"/>
    <row r="5" spans="5:43" hidden="1"/>
    <row r="6" spans="5:43" hidden="1"/>
    <row r="7" spans="5:43" ht="15" customHeight="1">
      <c r="AQ7" t="s">
        <v>345</v>
      </c>
    </row>
    <row r="8" spans="5:43" ht="15" customHeight="1">
      <c r="AQ8" t="s">
        <v>335</v>
      </c>
    </row>
    <row r="9" spans="5:43"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Q9" t="s">
        <v>346</v>
      </c>
    </row>
    <row r="10" spans="5:43"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Q10" t="s">
        <v>336</v>
      </c>
    </row>
    <row r="11" spans="5:43"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Q11" t="s">
        <v>347</v>
      </c>
    </row>
    <row r="12" spans="5:43" ht="20.25" customHeight="1">
      <c r="E12" s="8" t="s">
        <v>687</v>
      </c>
      <c r="F12" s="43" t="s">
        <v>654</v>
      </c>
      <c r="G12" s="25"/>
      <c r="H12" s="25"/>
      <c r="I12" s="25"/>
      <c r="J12" s="25"/>
      <c r="K12" s="25"/>
      <c r="L12" s="25"/>
      <c r="M12" s="25"/>
      <c r="N12" s="25"/>
      <c r="O12" s="25"/>
      <c r="P12" s="25"/>
      <c r="Q12" s="25"/>
      <c r="R12" s="25"/>
      <c r="S12" s="25"/>
      <c r="T12" s="25"/>
      <c r="U12" s="25"/>
      <c r="V12" s="25"/>
      <c r="W12" s="25"/>
      <c r="X12" s="25"/>
      <c r="Y12" s="25"/>
      <c r="Z12" s="25"/>
      <c r="AA12" s="26"/>
      <c r="AQ12" t="s">
        <v>348</v>
      </c>
    </row>
    <row r="13" spans="5:43"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c r="AQ13" s="10" t="s">
        <v>339</v>
      </c>
    </row>
    <row r="14" spans="5:43"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Q14" t="s">
        <v>344</v>
      </c>
    </row>
    <row r="15" spans="5:43" hidden="1">
      <c r="E15" s="2"/>
      <c r="F15" s="3"/>
      <c r="G15" s="3"/>
      <c r="H15" s="3"/>
      <c r="I15" s="3"/>
      <c r="J15" s="3"/>
      <c r="K15" s="3"/>
      <c r="L15" s="3"/>
      <c r="M15" s="3"/>
      <c r="N15" s="3"/>
      <c r="O15" s="3"/>
      <c r="P15" s="3"/>
      <c r="Q15" s="3"/>
      <c r="R15" s="3"/>
      <c r="S15" s="3"/>
      <c r="T15" s="3"/>
      <c r="U15" s="3"/>
      <c r="V15" s="3"/>
      <c r="W15" s="35"/>
      <c r="X15" s="35"/>
      <c r="Y15" s="35"/>
      <c r="Z15" s="35"/>
      <c r="AA15" s="36"/>
      <c r="AQ15" t="s">
        <v>349</v>
      </c>
    </row>
    <row r="16" spans="5:43"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Q16" t="s">
        <v>343</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1">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R11" t="s">
        <v>347</v>
      </c>
    </row>
    <row r="12" spans="5:44" ht="20.25" customHeight="1">
      <c r="E12" s="8" t="s">
        <v>686</v>
      </c>
      <c r="F12" s="43" t="s">
        <v>651</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0">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R11" t="s">
        <v>347</v>
      </c>
    </row>
    <row r="12" spans="5:44" ht="20.25" customHeight="1">
      <c r="E12" s="8" t="s">
        <v>685</v>
      </c>
      <c r="F12" s="43" t="s">
        <v>650</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39">
    <tabColor rgb="FFB685DB"/>
    <pageSetUpPr fitToPage="1"/>
  </sheetPr>
  <dimension ref="A1:AR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29" width="7.109375" hidden="1" customWidth="1"/>
    <col min="30" max="44" width="0" hidden="1" customWidth="1"/>
    <col min="45"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R11" t="s">
        <v>347</v>
      </c>
    </row>
    <row r="12" spans="5:44" ht="20.25" customHeight="1">
      <c r="E12" s="8" t="s">
        <v>684</v>
      </c>
      <c r="F12" s="43" t="s">
        <v>649</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18">
    <tabColor rgb="FFB685DB"/>
    <pageSetUpPr fitToPage="1"/>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44" hidden="1"/>
    <row r="4" spans="5:44" hidden="1"/>
    <row r="5" spans="5:44" hidden="1"/>
    <row r="6" spans="5:44" hidden="1"/>
    <row r="7" spans="5:44" ht="15" customHeight="1">
      <c r="AR7" t="s">
        <v>345</v>
      </c>
    </row>
    <row r="8" spans="5:44" ht="15" customHeight="1">
      <c r="AR8" t="s">
        <v>335</v>
      </c>
    </row>
    <row r="9" spans="5:44" ht="29.25" customHeight="1">
      <c r="E9" s="530" t="s">
        <v>119</v>
      </c>
      <c r="F9" s="451" t="s">
        <v>118</v>
      </c>
      <c r="G9" s="451" t="s">
        <v>1</v>
      </c>
      <c r="H9" s="451" t="s">
        <v>3</v>
      </c>
      <c r="I9" s="451" t="s">
        <v>4</v>
      </c>
      <c r="J9" s="451" t="s">
        <v>5</v>
      </c>
      <c r="K9" s="451" t="s">
        <v>6</v>
      </c>
      <c r="L9" s="451" t="s">
        <v>7</v>
      </c>
      <c r="M9" s="451" t="s">
        <v>8</v>
      </c>
      <c r="N9" s="451"/>
      <c r="O9" s="451"/>
      <c r="P9" s="451"/>
      <c r="Q9" s="530" t="s">
        <v>447</v>
      </c>
      <c r="R9" s="451" t="s">
        <v>10</v>
      </c>
      <c r="S9" s="530" t="s">
        <v>116</v>
      </c>
      <c r="T9" s="451" t="s">
        <v>89</v>
      </c>
      <c r="U9" s="451" t="s">
        <v>12</v>
      </c>
      <c r="V9" s="451"/>
      <c r="W9" s="451" t="s">
        <v>14</v>
      </c>
      <c r="X9" s="451" t="s">
        <v>441</v>
      </c>
      <c r="Y9" s="483" t="s">
        <v>705</v>
      </c>
      <c r="Z9" s="484"/>
      <c r="AA9" s="485"/>
      <c r="AR9" t="s">
        <v>346</v>
      </c>
    </row>
    <row r="10" spans="5:44" ht="31.5" customHeight="1">
      <c r="E10" s="468"/>
      <c r="F10" s="451"/>
      <c r="G10" s="451"/>
      <c r="H10" s="451"/>
      <c r="I10" s="451"/>
      <c r="J10" s="451"/>
      <c r="K10" s="451"/>
      <c r="L10" s="451"/>
      <c r="M10" s="451" t="s">
        <v>15</v>
      </c>
      <c r="N10" s="451"/>
      <c r="O10" s="451"/>
      <c r="P10" s="451" t="s">
        <v>16</v>
      </c>
      <c r="Q10" s="468"/>
      <c r="R10" s="451"/>
      <c r="S10" s="468"/>
      <c r="T10" s="451"/>
      <c r="U10" s="451"/>
      <c r="V10" s="451"/>
      <c r="W10" s="451"/>
      <c r="X10" s="451"/>
      <c r="Y10" s="462" t="s">
        <v>706</v>
      </c>
      <c r="Z10" s="463"/>
      <c r="AA10" s="464"/>
      <c r="AR10" t="s">
        <v>336</v>
      </c>
    </row>
    <row r="11" spans="5:44" ht="78.75" customHeight="1">
      <c r="E11" s="450"/>
      <c r="F11" s="451"/>
      <c r="G11" s="451"/>
      <c r="H11" s="451"/>
      <c r="I11" s="451"/>
      <c r="J11" s="451"/>
      <c r="K11" s="451"/>
      <c r="L11" s="451"/>
      <c r="M11" s="27" t="s">
        <v>17</v>
      </c>
      <c r="N11" s="27" t="s">
        <v>18</v>
      </c>
      <c r="O11" s="27" t="s">
        <v>19</v>
      </c>
      <c r="P11" s="451"/>
      <c r="Q11" s="450"/>
      <c r="R11" s="451"/>
      <c r="S11" s="450"/>
      <c r="T11" s="451"/>
      <c r="U11" s="27" t="s">
        <v>20</v>
      </c>
      <c r="V11" s="27" t="s">
        <v>21</v>
      </c>
      <c r="W11" s="451"/>
      <c r="X11" s="451"/>
      <c r="Y11" s="55" t="s">
        <v>707</v>
      </c>
      <c r="Z11" s="55" t="s">
        <v>708</v>
      </c>
      <c r="AA11" s="55" t="s">
        <v>709</v>
      </c>
      <c r="AR11" t="s">
        <v>347</v>
      </c>
    </row>
    <row r="12" spans="5:44" ht="20.25" customHeight="1">
      <c r="E12" s="8" t="s">
        <v>83</v>
      </c>
      <c r="F12" s="43" t="s">
        <v>54</v>
      </c>
      <c r="G12" s="25"/>
      <c r="H12" s="25"/>
      <c r="I12" s="25"/>
      <c r="J12" s="25"/>
      <c r="K12" s="25"/>
      <c r="L12" s="25"/>
      <c r="M12" s="25"/>
      <c r="N12" s="25"/>
      <c r="O12" s="25"/>
      <c r="P12" s="25"/>
      <c r="Q12" s="25"/>
      <c r="R12" s="25"/>
      <c r="S12" s="25"/>
      <c r="T12" s="25"/>
      <c r="U12" s="25"/>
      <c r="V12" s="25"/>
      <c r="W12" s="25"/>
      <c r="X12" s="25"/>
      <c r="Y12" s="25"/>
      <c r="Z12" s="25"/>
      <c r="AA12" s="26"/>
      <c r="AR12" t="s">
        <v>348</v>
      </c>
    </row>
    <row r="13" spans="5:44"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c r="AR13" s="10" t="s">
        <v>339</v>
      </c>
    </row>
    <row r="14" spans="5:44"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c r="AR14" t="s">
        <v>344</v>
      </c>
    </row>
    <row r="15" spans="5:44" hidden="1">
      <c r="E15" s="2"/>
      <c r="F15" s="3"/>
      <c r="G15" s="3"/>
      <c r="H15" s="3"/>
      <c r="I15" s="3"/>
      <c r="J15" s="3"/>
      <c r="K15" s="3"/>
      <c r="L15" s="3"/>
      <c r="M15" s="3"/>
      <c r="N15" s="3"/>
      <c r="O15" s="3"/>
      <c r="P15" s="3"/>
      <c r="Q15" s="3"/>
      <c r="R15" s="3"/>
      <c r="S15" s="3"/>
      <c r="T15" s="3"/>
      <c r="U15" s="3"/>
      <c r="V15" s="3"/>
      <c r="W15" s="35"/>
      <c r="X15" s="35"/>
      <c r="Y15" s="35"/>
      <c r="Z15" s="35"/>
      <c r="AA15" s="36"/>
      <c r="AR15" t="s">
        <v>349</v>
      </c>
    </row>
    <row r="16" spans="5:44"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c r="AR16" t="s">
        <v>343</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21">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5.44140625" customWidth="1"/>
    <col min="29" max="29" width="2.109375" hidden="1"/>
    <col min="30" max="16383" width="1.33203125" hidden="1"/>
    <col min="16384" max="16384" width="5.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ht="18.75" customHeight="1">
      <c r="E12" s="8" t="s">
        <v>681</v>
      </c>
      <c r="F12" s="58" t="s">
        <v>87</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25"/>
      <c r="Y16" s="44" t="str">
        <f>+IFERROR(IF(COUNT(Y13:Y15),ROUND(SUM(Y13:Y15),0),""),"")</f>
        <v/>
      </c>
      <c r="Z16" s="44" t="str">
        <f>+IFERROR(IF(COUNT(Z13:Z15),ROUND(SUM(Z13:Z15),0),""),"")</f>
        <v/>
      </c>
      <c r="AA16" s="44" t="str">
        <f>+IFERROR(IF(COUNT(AA13:AA15),ROUND(SUM(AA13:AA15),0),""),"")</f>
        <v/>
      </c>
    </row>
  </sheetData>
  <sheetProtection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3" display="Total"/>
    <hyperlink ref="F16" location="'Shareholding Pattern'!F63"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6.xml><?xml version="1.0" encoding="utf-8"?>
<worksheet xmlns="http://schemas.openxmlformats.org/spreadsheetml/2006/main" xmlns:r="http://schemas.openxmlformats.org/officeDocument/2006/relationships">
  <sheetPr codeName="Sheet22">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9.55468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44140625" customWidth="1"/>
    <col min="29" max="16383" width="5.44140625" hidden="1"/>
    <col min="16384" max="16384" width="2.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s="7" customFormat="1" ht="20.100000000000001" customHeight="1">
      <c r="E12" s="8" t="s">
        <v>682</v>
      </c>
      <c r="F12" s="58" t="s">
        <v>86</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9" customHeight="1">
      <c r="E14" s="34"/>
      <c r="F14" s="35"/>
      <c r="G14" s="201" t="s">
        <v>438</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+IFERROR(IF(COUNT(H14:H15),ROUND(SUM(H14:H15),0),""),"")</f>
        <v/>
      </c>
      <c r="I16" s="44" t="str">
        <f>+IFERROR(IF(COUNT(I14:I15),ROUND(SUM(I14:I15),0),""),"")</f>
        <v/>
      </c>
      <c r="J16" s="44" t="str">
        <f>+IFERROR(IF(COUNT(J14:J15),ROUND(SUM(J14:J15),0),""),"")</f>
        <v/>
      </c>
      <c r="K16" s="44" t="str">
        <f>+IFERROR(IF(COUNT(K14:K15),ROUND(SUM(K14:K15),0),""),"")</f>
        <v/>
      </c>
      <c r="L16" s="14" t="str">
        <f>+IFERROR(IF(COUNT(K16),ROUND(K16/'Shareholding Pattern'!$L$78*100,2),""),"")</f>
        <v/>
      </c>
      <c r="M16" s="29" t="str">
        <f>+IFERROR(IF(COUNT(M14:M15),ROUND(SUM(M14:M15),0),""),"")</f>
        <v/>
      </c>
      <c r="N16" s="29" t="str">
        <f>+IFERROR(IF(COUNT(N14:N15),ROUND(SUM(N14:N15),0),""),"")</f>
        <v/>
      </c>
      <c r="O16" s="29" t="str">
        <f>+IFERROR(IF(COUNT(O14:O15),ROUND(SUM(O14:O15),0),""),"")</f>
        <v/>
      </c>
      <c r="P16" s="14" t="str">
        <f>+IFERROR(IF(COUNT(O16),ROUND(O16/('Shareholding Pattern'!$P$79)*100,2),""),"")</f>
        <v/>
      </c>
      <c r="Q16" s="44" t="str">
        <f>+IFERROR(IF(COUNT(Q14:Q15),ROUND(SUM(Q14:Q15),0),""),"")</f>
        <v/>
      </c>
      <c r="R16" s="44" t="str">
        <f>+IFERROR(IF(COUNT(R14:R15),ROUND(SUM(R14:R15),0),""),"")</f>
        <v/>
      </c>
      <c r="S16" s="44" t="str">
        <f>+IFERROR(IF(COUNT(S14:S15),ROUND(SUM(S14:S15),0),""),"")</f>
        <v/>
      </c>
      <c r="T16" s="14" t="str">
        <f>+IFERROR(IF(COUNT(K16,S16),ROUND(SUM(S16,K16)/SUM('Shareholding Pattern'!$L$78,'Shareholding Pattern'!$T$78)*100,2),""),"")</f>
        <v/>
      </c>
      <c r="U16" s="44" t="str">
        <f>+IFERROR(IF(COUNT(U14:U15),ROUND(SUM(U14:U15),0),""),"")</f>
        <v/>
      </c>
      <c r="V16" s="14" t="str">
        <f>+IFERROR(IF(COUNT(U16),ROUND(SUM(U16)/SUM(K16)*100,2),""),0)</f>
        <v/>
      </c>
      <c r="W16" s="44" t="str">
        <f>+IFERROR(IF(COUNT(W14:W15),ROUND(SUM(W14:W15),0),""),"")</f>
        <v/>
      </c>
      <c r="X16" s="325"/>
      <c r="Y16" s="44" t="str">
        <f>+IFERROR(IF(COUNT(Y14:Y15),ROUND(SUM(Y14:Y15),0),""),"")</f>
        <v/>
      </c>
      <c r="Z16" s="44" t="str">
        <f>+IFERROR(IF(COUNT(Z14:Z15),ROUND(SUM(Z14:Z15),0),""),"")</f>
        <v/>
      </c>
      <c r="AA16" s="44" t="str">
        <f>+IFERROR(IF(COUNT(AA14:AA15),ROUND(SUM(AA14:AA15),0),""),"")</f>
        <v/>
      </c>
    </row>
  </sheetData>
  <sheetProtection sheet="1" objects="1" scenarios="1"/>
  <dataConsolidate/>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4" display="Total"/>
    <hyperlink ref="F16" location="'Shareholding Pattern'!F64"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sheetPr codeName="Sheet23">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4.88671875" hidden="1"/>
    <col min="16384" max="16384" width="4.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30" hidden="1"/>
    <row r="4" spans="5:30" hidden="1"/>
    <row r="5" spans="5:30" hidden="1"/>
    <row r="6" spans="5:30" hidden="1"/>
    <row r="7" spans="5:30" ht="15" customHeight="1"/>
    <row r="8" spans="5:30" ht="15" customHeight="1"/>
    <row r="9" spans="5:30"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30"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30"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30" s="7" customFormat="1" ht="20.100000000000001" customHeight="1">
      <c r="E12" s="8" t="s">
        <v>675</v>
      </c>
      <c r="F12" s="43" t="s">
        <v>62</v>
      </c>
      <c r="G12" s="25"/>
      <c r="H12" s="25"/>
      <c r="I12" s="25"/>
      <c r="J12" s="25"/>
      <c r="K12" s="25"/>
      <c r="L12" s="25"/>
      <c r="M12" s="25"/>
      <c r="N12" s="25"/>
      <c r="O12" s="25"/>
      <c r="P12" s="25"/>
      <c r="Q12" s="25"/>
      <c r="R12" s="25"/>
      <c r="S12" s="25"/>
      <c r="T12" s="25"/>
      <c r="U12" s="25"/>
      <c r="V12" s="25"/>
      <c r="W12" s="25"/>
      <c r="X12" s="25"/>
      <c r="Y12" s="25"/>
      <c r="Z12" s="25"/>
      <c r="AA12" s="26"/>
    </row>
    <row r="13" spans="5:30"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f>IF(SUM(H13:W13)&gt;0,1,0)</f>
        <v>0</v>
      </c>
      <c r="AD13" s="10">
        <f>SUM(AC15:AC65535)</f>
        <v>0</v>
      </c>
    </row>
    <row r="14" spans="5:30" ht="24.9" customHeight="1">
      <c r="E14" s="34"/>
      <c r="F14" s="35"/>
      <c r="G14" s="201" t="s">
        <v>438</v>
      </c>
      <c r="H14" s="35"/>
      <c r="I14" s="35"/>
      <c r="J14" s="35"/>
      <c r="K14" s="35"/>
      <c r="L14" s="35"/>
      <c r="M14" s="35"/>
      <c r="N14" s="35"/>
      <c r="O14" s="35"/>
      <c r="P14" s="35"/>
      <c r="Q14" s="35"/>
      <c r="R14" s="35"/>
      <c r="S14" s="35"/>
      <c r="T14" s="35"/>
      <c r="U14" s="35"/>
      <c r="V14" s="35"/>
      <c r="W14" s="35"/>
      <c r="X14" s="35"/>
      <c r="Y14" s="35"/>
      <c r="Z14" s="35"/>
      <c r="AA14" s="36"/>
    </row>
    <row r="15" spans="5:30" hidden="1">
      <c r="E15" s="2"/>
      <c r="F15" s="3"/>
      <c r="G15" s="3"/>
      <c r="H15" s="3"/>
      <c r="I15" s="3"/>
      <c r="J15" s="3"/>
      <c r="K15" s="3"/>
      <c r="L15" s="3"/>
      <c r="M15" s="3"/>
      <c r="N15" s="3"/>
      <c r="O15" s="3"/>
      <c r="P15" s="3"/>
      <c r="Q15" s="3"/>
      <c r="R15" s="3"/>
      <c r="S15" s="3"/>
      <c r="T15" s="3"/>
      <c r="U15" s="3"/>
      <c r="V15" s="3"/>
      <c r="W15" s="35"/>
      <c r="X15" s="35"/>
      <c r="Y15" s="35"/>
      <c r="Z15" s="35"/>
      <c r="AA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25"/>
      <c r="Y16" s="44" t="str">
        <f>+IFERROR(IF(COUNT(Y13:Y15),ROUND(SUM(Y13:Y15),0),""),"")</f>
        <v/>
      </c>
      <c r="Z16" s="44" t="str">
        <f>+IFERROR(IF(COUNT(Z13:Z15),ROUND(SUM(Z13:Z15),0),""),"")</f>
        <v/>
      </c>
      <c r="AA16" s="44" t="str">
        <f>+IFERROR(IF(COUNT(AA13:AA15),ROUND(SUM(AA13:AA15),0),""),"")</f>
        <v/>
      </c>
    </row>
  </sheetData>
  <sheetProtection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48.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customWidth="1"/>
    <col min="21" max="21" width="14.6640625" hidden="1" customWidth="1"/>
    <col min="22" max="22" width="8.44140625" hidden="1" customWidth="1"/>
    <col min="23" max="23" width="15.44140625" customWidth="1"/>
    <col min="24" max="24" width="19.109375" customWidth="1"/>
    <col min="25" max="25" width="3.88671875" customWidth="1"/>
    <col min="26" max="26" width="2.5546875" customWidth="1"/>
    <col min="27" max="16383" width="4.33203125" hidden="1"/>
    <col min="16384" max="16384" width="4.44140625" hidden="1"/>
  </cols>
  <sheetData>
    <row r="1" spans="5:30" hidden="1">
      <c r="I1">
        <v>0</v>
      </c>
    </row>
    <row r="2" spans="5:30"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5:30" hidden="1"/>
    <row r="4" spans="5:30" hidden="1"/>
    <row r="5" spans="5:30" hidden="1"/>
    <row r="6" spans="5:30" hidden="1"/>
    <row r="7" spans="5:30" ht="15" customHeight="1"/>
    <row r="8" spans="5:30" ht="15" customHeight="1"/>
    <row r="9" spans="5:30"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row>
    <row r="10" spans="5:30"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row>
    <row r="11" spans="5:30"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row>
    <row r="12" spans="5:30" ht="18.75" customHeight="1">
      <c r="E12" s="8" t="s">
        <v>84</v>
      </c>
      <c r="F12" s="43" t="s">
        <v>63</v>
      </c>
      <c r="G12" s="25"/>
      <c r="H12" s="25"/>
      <c r="I12" s="25"/>
      <c r="J12" s="25"/>
      <c r="K12" s="25"/>
      <c r="L12" s="25"/>
      <c r="M12" s="25"/>
      <c r="N12" s="25"/>
      <c r="O12" s="25"/>
      <c r="P12" s="25"/>
      <c r="Q12" s="25"/>
      <c r="R12" s="25"/>
      <c r="S12" s="25"/>
      <c r="T12" s="25"/>
      <c r="U12" s="25"/>
      <c r="V12" s="25"/>
      <c r="W12" s="25"/>
      <c r="X12" s="26"/>
    </row>
    <row r="13" spans="5:30" s="10" customFormat="1" ht="20.100000000000001" hidden="1" customHeight="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AC13" s="10">
        <f>IF(SUM(H13:W13)&gt;0,1,0)</f>
        <v>0</v>
      </c>
      <c r="AD13" s="10">
        <f>SUM(AC15:AC65535)</f>
        <v>0</v>
      </c>
    </row>
    <row r="14" spans="5:30" ht="24.9" customHeight="1">
      <c r="E14" s="34"/>
      <c r="F14" s="35"/>
      <c r="G14" s="202" t="s">
        <v>436</v>
      </c>
      <c r="H14" s="35"/>
      <c r="I14" s="35"/>
      <c r="J14" s="35"/>
      <c r="K14" s="35"/>
      <c r="L14" s="35"/>
      <c r="M14" s="35"/>
      <c r="N14" s="35"/>
      <c r="O14" s="35"/>
      <c r="P14" s="35"/>
      <c r="Q14" s="35"/>
      <c r="R14" s="35"/>
      <c r="S14" s="35"/>
      <c r="T14" s="35"/>
      <c r="U14" s="35"/>
      <c r="V14" s="35"/>
      <c r="W14" s="35"/>
      <c r="X14" s="36"/>
    </row>
    <row r="15" spans="5:30" ht="24.9" hidden="1" customHeight="1">
      <c r="E15" s="2"/>
      <c r="F15" s="3"/>
      <c r="G15" s="3"/>
      <c r="H15" s="3"/>
      <c r="I15" s="3"/>
      <c r="J15" s="3"/>
      <c r="K15" s="3"/>
      <c r="L15" s="3"/>
      <c r="M15" s="3"/>
      <c r="N15" s="3"/>
      <c r="O15" s="3"/>
      <c r="P15" s="3"/>
      <c r="Q15" s="3"/>
      <c r="R15" s="3"/>
      <c r="S15" s="3"/>
      <c r="T15" s="3"/>
      <c r="U15" s="3"/>
      <c r="V15" s="3"/>
      <c r="W15" s="36"/>
    </row>
    <row r="16" spans="5:30"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row>
  </sheetData>
  <sheetProtection sheet="1" objects="1" scenarios="1"/>
  <mergeCells count="18">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sheetPr codeName="Sheet25">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9.109375" customWidth="1"/>
    <col min="29" max="16383" width="3.6640625" hidden="1"/>
    <col min="16384" max="16384" width="9.1093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710</v>
      </c>
      <c r="Z2" t="s">
        <v>712</v>
      </c>
      <c r="AA2" t="s">
        <v>711</v>
      </c>
    </row>
    <row r="3" spans="5:29" hidden="1"/>
    <row r="4" spans="5:29" hidden="1"/>
    <row r="5" spans="5:29" hidden="1"/>
    <row r="6" spans="5:29" hidden="1"/>
    <row r="7" spans="5:29" ht="15" customHeight="1"/>
    <row r="8" spans="5:29" ht="15" customHeight="1"/>
    <row r="9" spans="5:29" ht="29.25" customHeight="1">
      <c r="E9" s="530" t="s">
        <v>119</v>
      </c>
      <c r="F9" s="451" t="s">
        <v>118</v>
      </c>
      <c r="G9" s="451" t="s">
        <v>1</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c r="Y9" s="483" t="s">
        <v>705</v>
      </c>
      <c r="Z9" s="484"/>
      <c r="AA9" s="485"/>
    </row>
    <row r="10" spans="5:29" ht="31.5" customHeight="1">
      <c r="E10" s="468"/>
      <c r="F10" s="451"/>
      <c r="G10" s="451"/>
      <c r="H10" s="451"/>
      <c r="I10" s="451"/>
      <c r="J10" s="451"/>
      <c r="K10" s="451"/>
      <c r="L10" s="451"/>
      <c r="M10" s="451" t="s">
        <v>15</v>
      </c>
      <c r="N10" s="451"/>
      <c r="O10" s="451"/>
      <c r="P10" s="451" t="s">
        <v>16</v>
      </c>
      <c r="Q10" s="451"/>
      <c r="R10" s="468"/>
      <c r="S10" s="468"/>
      <c r="T10" s="451"/>
      <c r="U10" s="451"/>
      <c r="V10" s="451"/>
      <c r="W10" s="451"/>
      <c r="X10" s="451"/>
      <c r="Y10" s="462" t="s">
        <v>706</v>
      </c>
      <c r="Z10" s="463"/>
      <c r="AA10" s="464"/>
    </row>
    <row r="11" spans="5:29" ht="78.75" customHeight="1">
      <c r="E11" s="450"/>
      <c r="F11" s="451"/>
      <c r="G11" s="451"/>
      <c r="H11" s="451"/>
      <c r="I11" s="451"/>
      <c r="J11" s="451"/>
      <c r="K11" s="451"/>
      <c r="L11" s="451"/>
      <c r="M11" s="27" t="s">
        <v>17</v>
      </c>
      <c r="N11" s="27" t="s">
        <v>18</v>
      </c>
      <c r="O11" s="27" t="s">
        <v>19</v>
      </c>
      <c r="P11" s="451"/>
      <c r="Q11" s="451"/>
      <c r="R11" s="450"/>
      <c r="S11" s="450"/>
      <c r="T11" s="451"/>
      <c r="U11" s="27" t="s">
        <v>20</v>
      </c>
      <c r="V11" s="27" t="s">
        <v>21</v>
      </c>
      <c r="W11" s="451"/>
      <c r="X11" s="451"/>
      <c r="Y11" s="55" t="s">
        <v>707</v>
      </c>
      <c r="Z11" s="55" t="s">
        <v>708</v>
      </c>
      <c r="AA11" s="55" t="s">
        <v>709</v>
      </c>
    </row>
    <row r="12" spans="5:29" ht="15.6">
      <c r="E12" s="8" t="s">
        <v>679</v>
      </c>
      <c r="F12" s="58" t="s">
        <v>64</v>
      </c>
      <c r="G12" s="25"/>
      <c r="H12" s="25"/>
      <c r="I12" s="25"/>
      <c r="J12" s="25"/>
      <c r="K12" s="25"/>
      <c r="L12" s="25"/>
      <c r="M12" s="25"/>
      <c r="N12" s="25"/>
      <c r="O12" s="25"/>
      <c r="P12" s="25"/>
      <c r="Q12" s="25"/>
      <c r="R12" s="25"/>
      <c r="S12" s="25"/>
      <c r="T12" s="25"/>
      <c r="U12" s="25"/>
      <c r="V12" s="25"/>
      <c r="W12" s="25"/>
      <c r="X12" s="25"/>
      <c r="Y12" s="25"/>
      <c r="Z12" s="25"/>
      <c r="AA12" s="26"/>
    </row>
    <row r="13" spans="5:29" s="10" customFormat="1" hidden="1">
      <c r="E13" s="53"/>
      <c r="F13" s="62"/>
      <c r="G13" s="9"/>
      <c r="H13" s="13"/>
      <c r="I13" s="38"/>
      <c r="J13" s="38"/>
      <c r="K13" s="37" t="str">
        <f>+IFERROR(IF(COUNT(H13:J13),ROUND(SUM(H13:J13),0),""),"")</f>
        <v/>
      </c>
      <c r="L13" s="14" t="str">
        <f>+IFERROR(IF(COUNT(K13),ROUND(K13/'Shareholding Pattern'!$L$78*100,2),""),"")</f>
        <v/>
      </c>
      <c r="M13" s="213" t="str">
        <f>IF(H13="","",H13)</f>
        <v/>
      </c>
      <c r="N13" s="164"/>
      <c r="O13" s="42" t="str">
        <f>+IFERROR(IF(COUNT(M13:N13),ROUND(SUM(M13,N13),2),""),"")</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4" t="str">
        <f>+IFERROR(IF(COUNT(U13),ROUND(SUM(U13)/SUM(K13)*100,2),""),0)</f>
        <v/>
      </c>
      <c r="W13" s="38"/>
      <c r="X13" s="218"/>
      <c r="Y13" s="38"/>
      <c r="Z13" s="38"/>
      <c r="AA13" s="38"/>
      <c r="AC13" s="10" t="e">
        <f>SUM(#REF!)</f>
        <v>#REF!</v>
      </c>
    </row>
    <row r="14" spans="5:29" ht="24.75" customHeight="1">
      <c r="E14" s="34"/>
      <c r="F14" s="35"/>
      <c r="G14" s="201" t="s">
        <v>436</v>
      </c>
      <c r="H14" s="35"/>
      <c r="I14" s="35"/>
      <c r="J14" s="35"/>
      <c r="K14" s="35"/>
      <c r="L14" s="35"/>
      <c r="M14" s="35"/>
      <c r="N14" s="35"/>
      <c r="O14" s="35"/>
      <c r="P14" s="35"/>
      <c r="Q14" s="35"/>
      <c r="R14" s="35"/>
      <c r="S14" s="35"/>
      <c r="T14" s="35"/>
      <c r="U14" s="35"/>
      <c r="V14" s="35"/>
      <c r="W14" s="35"/>
      <c r="X14" s="35"/>
      <c r="Y14" s="35"/>
      <c r="Z14" s="35"/>
      <c r="AA14" s="36"/>
    </row>
    <row r="15" spans="5:29" hidden="1">
      <c r="E15" s="2"/>
      <c r="F15" s="3"/>
      <c r="G15" s="3"/>
      <c r="H15" s="3"/>
      <c r="I15" s="3"/>
      <c r="J15" s="3"/>
      <c r="K15" s="3"/>
      <c r="L15" s="3"/>
      <c r="M15" s="3"/>
      <c r="N15" s="3"/>
      <c r="O15" s="3"/>
      <c r="P15" s="3"/>
      <c r="Q15" s="3"/>
      <c r="R15" s="3"/>
      <c r="S15" s="3"/>
      <c r="T15" s="3"/>
      <c r="U15" s="3"/>
      <c r="V15" s="3"/>
      <c r="W15" s="35"/>
      <c r="X15" s="35"/>
      <c r="Y15" s="35"/>
      <c r="Z15" s="35"/>
      <c r="AA15" s="36"/>
    </row>
    <row r="16" spans="5:29" ht="20.100000000000001" customHeight="1">
      <c r="E16" s="31"/>
      <c r="F16" s="57" t="s">
        <v>392</v>
      </c>
      <c r="G16" s="57" t="s">
        <v>19</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14" t="str">
        <f>+IFERROR(IF(COUNT(U16),ROUND(SUM(U16)/SUM(K16)*100,2),""),0)</f>
        <v/>
      </c>
      <c r="W16" s="44" t="str">
        <f>+IFERROR(IF(COUNT(W13:W15),ROUND(SUM(W13:W15),0),""),"")</f>
        <v/>
      </c>
      <c r="X16" s="325"/>
      <c r="Y16" s="44" t="str">
        <f>+IFERROR(IF(COUNT(Y13:Y15),ROUND(SUM(Y13:Y15),0),""),"")</f>
        <v/>
      </c>
      <c r="Z16" s="44" t="str">
        <f>+IFERROR(IF(COUNT(Z13:Z15),ROUND(SUM(Z13:Z15),0),""),"")</f>
        <v/>
      </c>
      <c r="AA16" s="44" t="str">
        <f>+IFERROR(IF(COUNT(AA13:AA15),ROUND(SUM(AA13:AA15),0),""),"")</f>
        <v/>
      </c>
    </row>
  </sheetData>
  <sheetProtection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sheetPr codeName="Sheet26">
    <tabColor theme="7"/>
  </sheetPr>
  <dimension ref="A1:XFC107"/>
  <sheetViews>
    <sheetView showGridLines="0" zoomScale="85" zoomScaleNormal="85" workbookViewId="0">
      <pane xSplit="3" ySplit="14" topLeftCell="D15" activePane="bottomRight" state="frozen"/>
      <selection activeCell="A7" sqref="A7"/>
      <selection pane="topRight" activeCell="D7" sqref="D7"/>
      <selection pane="bottomLeft" activeCell="A15" sqref="A15"/>
      <selection pane="bottomRight" activeCell="A12" sqref="A12"/>
    </sheetView>
  </sheetViews>
  <sheetFormatPr defaultColWidth="0" defaultRowHeight="14.4" zeroHeight="1"/>
  <cols>
    <col min="1" max="1" width="2.33203125" customWidth="1"/>
    <col min="2" max="2" width="2.109375" customWidth="1"/>
    <col min="3" max="3" width="2" customWidth="1"/>
    <col min="4" max="4" width="7.109375" customWidth="1"/>
    <col min="5" max="5" width="42.88671875" customWidth="1"/>
    <col min="6" max="6" width="46.5546875" customWidth="1"/>
    <col min="7" max="7" width="40"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1.88671875" customWidth="1"/>
    <col min="32" max="16383" width="2.5546875" hidden="1"/>
    <col min="16384" max="16384" width="1.88671875" hidden="1"/>
  </cols>
  <sheetData>
    <row r="1" spans="4:54" hidden="1">
      <c r="I1">
        <v>0</v>
      </c>
      <c r="J1">
        <v>0</v>
      </c>
      <c r="AE1" t="s">
        <v>341</v>
      </c>
      <c r="AF1" t="s">
        <v>440</v>
      </c>
      <c r="AG1" t="s">
        <v>347</v>
      </c>
      <c r="AH1" t="s">
        <v>394</v>
      </c>
      <c r="AI1" t="s">
        <v>468</v>
      </c>
      <c r="AJ1" t="s">
        <v>350</v>
      </c>
      <c r="AK1" t="s">
        <v>389</v>
      </c>
      <c r="AL1" t="s">
        <v>338</v>
      </c>
      <c r="AM1" t="s">
        <v>448</v>
      </c>
      <c r="AN1" t="s">
        <v>463</v>
      </c>
      <c r="AO1" t="s">
        <v>464</v>
      </c>
      <c r="AP1" t="s">
        <v>570</v>
      </c>
      <c r="AQ1" t="s">
        <v>336</v>
      </c>
      <c r="AR1" t="s">
        <v>860</v>
      </c>
      <c r="AS1" t="s">
        <v>571</v>
      </c>
      <c r="AT1" t="s">
        <v>346</v>
      </c>
      <c r="AU1" t="s">
        <v>572</v>
      </c>
      <c r="AV1" t="s">
        <v>573</v>
      </c>
      <c r="AW1" t="s">
        <v>574</v>
      </c>
      <c r="AX1" t="s">
        <v>469</v>
      </c>
      <c r="AY1" t="s">
        <v>342</v>
      </c>
      <c r="AZ1" t="s">
        <v>337</v>
      </c>
      <c r="BA1" t="s">
        <v>335</v>
      </c>
      <c r="BB1" t="s">
        <v>393</v>
      </c>
    </row>
    <row r="2" spans="4:54" ht="15" hidden="1" customHeight="1">
      <c r="E2" t="s">
        <v>302</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710</v>
      </c>
      <c r="AB2" t="s">
        <v>712</v>
      </c>
      <c r="AC2" t="s">
        <v>711</v>
      </c>
    </row>
    <row r="3" spans="4:54"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+IFERROR(IF(COUNT(O13:O15),ROUND(SUMIF($F$13:O15,"Category",O13:O15),0),""),"")</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7" spans="4:54"/>
    <row r="8" spans="4:54"/>
    <row r="9" spans="4:54" ht="29.25" customHeight="1">
      <c r="D9" s="530" t="s">
        <v>119</v>
      </c>
      <c r="E9" s="530" t="s">
        <v>34</v>
      </c>
      <c r="F9" s="530" t="s">
        <v>376</v>
      </c>
      <c r="G9" s="530" t="s">
        <v>118</v>
      </c>
      <c r="H9" s="451" t="s">
        <v>1</v>
      </c>
      <c r="I9" s="530" t="s">
        <v>368</v>
      </c>
      <c r="J9" s="451" t="s">
        <v>3</v>
      </c>
      <c r="K9" s="451" t="s">
        <v>4</v>
      </c>
      <c r="L9" s="451" t="s">
        <v>5</v>
      </c>
      <c r="M9" s="451" t="s">
        <v>6</v>
      </c>
      <c r="N9" s="451" t="s">
        <v>7</v>
      </c>
      <c r="O9" s="451" t="s">
        <v>8</v>
      </c>
      <c r="P9" s="451"/>
      <c r="Q9" s="451"/>
      <c r="R9" s="451"/>
      <c r="S9" s="451" t="s">
        <v>9</v>
      </c>
      <c r="T9" s="530" t="s">
        <v>447</v>
      </c>
      <c r="U9" s="530" t="s">
        <v>116</v>
      </c>
      <c r="V9" s="451" t="s">
        <v>89</v>
      </c>
      <c r="W9" s="451" t="s">
        <v>12</v>
      </c>
      <c r="X9" s="451"/>
      <c r="Y9" s="451" t="s">
        <v>14</v>
      </c>
      <c r="Z9" s="451" t="s">
        <v>441</v>
      </c>
      <c r="AA9" s="483" t="s">
        <v>705</v>
      </c>
      <c r="AB9" s="484"/>
      <c r="AC9" s="485"/>
      <c r="AV9" t="s">
        <v>34</v>
      </c>
    </row>
    <row r="10" spans="4:54" ht="31.5" customHeight="1">
      <c r="D10" s="468"/>
      <c r="E10" s="468"/>
      <c r="F10" s="468"/>
      <c r="G10" s="468"/>
      <c r="H10" s="451"/>
      <c r="I10" s="468"/>
      <c r="J10" s="451"/>
      <c r="K10" s="451"/>
      <c r="L10" s="451"/>
      <c r="M10" s="451"/>
      <c r="N10" s="451"/>
      <c r="O10" s="451" t="s">
        <v>15</v>
      </c>
      <c r="P10" s="451"/>
      <c r="Q10" s="451"/>
      <c r="R10" s="451" t="s">
        <v>16</v>
      </c>
      <c r="S10" s="451"/>
      <c r="T10" s="468"/>
      <c r="U10" s="468"/>
      <c r="V10" s="451"/>
      <c r="W10" s="451"/>
      <c r="X10" s="451"/>
      <c r="Y10" s="451"/>
      <c r="Z10" s="451"/>
      <c r="AA10" s="462" t="s">
        <v>706</v>
      </c>
      <c r="AB10" s="463"/>
      <c r="AC10" s="464"/>
      <c r="AV10" t="s">
        <v>379</v>
      </c>
    </row>
    <row r="11" spans="4:54" ht="43.2">
      <c r="D11" s="450"/>
      <c r="E11" s="450"/>
      <c r="F11" s="450"/>
      <c r="G11" s="450"/>
      <c r="H11" s="451"/>
      <c r="I11" s="450"/>
      <c r="J11" s="451"/>
      <c r="K11" s="451"/>
      <c r="L11" s="451"/>
      <c r="M11" s="451"/>
      <c r="N11" s="451"/>
      <c r="O11" s="27" t="s">
        <v>17</v>
      </c>
      <c r="P11" s="27" t="s">
        <v>18</v>
      </c>
      <c r="Q11" s="27" t="s">
        <v>19</v>
      </c>
      <c r="R11" s="451"/>
      <c r="S11" s="451"/>
      <c r="T11" s="450"/>
      <c r="U11" s="450"/>
      <c r="V11" s="451"/>
      <c r="W11" s="27" t="s">
        <v>20</v>
      </c>
      <c r="X11" s="27" t="s">
        <v>21</v>
      </c>
      <c r="Y11" s="451"/>
      <c r="Z11" s="451"/>
      <c r="AA11" s="55" t="s">
        <v>707</v>
      </c>
      <c r="AB11" s="55" t="s">
        <v>708</v>
      </c>
      <c r="AC11" s="55" t="s">
        <v>709</v>
      </c>
    </row>
    <row r="12" spans="4:54" ht="24.75" customHeight="1">
      <c r="D12" s="8" t="s">
        <v>683</v>
      </c>
      <c r="E12" s="43" t="s">
        <v>33</v>
      </c>
      <c r="F12" s="68"/>
      <c r="G12" s="68"/>
      <c r="H12" s="25"/>
      <c r="I12" s="25"/>
      <c r="J12" s="25"/>
      <c r="K12" s="25"/>
      <c r="L12" s="25"/>
      <c r="M12" s="25"/>
      <c r="N12" s="25"/>
      <c r="O12" s="25"/>
      <c r="P12" s="25"/>
      <c r="Q12" s="25"/>
      <c r="R12" s="25"/>
      <c r="S12" s="25"/>
      <c r="T12" s="25"/>
      <c r="U12" s="25"/>
      <c r="V12" s="25"/>
      <c r="W12" s="25"/>
      <c r="X12" s="25"/>
      <c r="Y12" s="25"/>
      <c r="Z12" s="25"/>
      <c r="AA12" s="25"/>
      <c r="AB12" s="25"/>
      <c r="AC12" s="26"/>
      <c r="AG12" s="10"/>
    </row>
    <row r="13" spans="4:54" s="10" customFormat="1" hidden="1">
      <c r="D13" s="74"/>
      <c r="E13" s="64"/>
      <c r="F13" s="64"/>
      <c r="G13" s="222"/>
      <c r="H13" s="9"/>
      <c r="I13" s="13"/>
      <c r="J13" s="13"/>
      <c r="K13" s="38"/>
      <c r="L13" s="38"/>
      <c r="M13" s="178" t="str">
        <f>+IFERROR(IF(COUNT(J13:L13),ROUND(SUM(J13:L13),0),""),"")</f>
        <v/>
      </c>
      <c r="N13" s="176" t="str">
        <f>+IFERROR(IF(COUNT(M13),ROUND(M13/'Shareholding Pattern'!$L$78*100,2),""),"")</f>
        <v/>
      </c>
      <c r="O13" s="214" t="str">
        <f>IF(J13="","",J13)</f>
        <v/>
      </c>
      <c r="P13" s="38"/>
      <c r="Q13" s="178" t="str">
        <f>+IFERROR(IF(COUNT(O13:P13),ROUND(SUM(O13,P13),2),""),"")</f>
        <v/>
      </c>
      <c r="R13" s="176" t="str">
        <f>+IFERROR(IF(COUNT(Q13),ROUND(Q13/('Shareholding Pattern'!$P$79)*100,2),""),"")</f>
        <v/>
      </c>
      <c r="S13" s="38"/>
      <c r="T13" s="38"/>
      <c r="U13" s="179" t="str">
        <f>+IFERROR(IF(COUNT(S13:T13),ROUND(SUM(S13:T13),0),""),"")</f>
        <v/>
      </c>
      <c r="V13" s="176" t="str">
        <f>+IFERROR(IF(COUNT(M13,U13),ROUND(SUM(U13,M13)/SUM('Shareholding Pattern'!$L$78,'Shareholding Pattern'!$T$78)*100,2),""),"")</f>
        <v/>
      </c>
      <c r="W13" s="38"/>
      <c r="X13" s="176" t="str">
        <f>+IFERROR(IF(COUNT(W13),ROUND(SUM(W13)/SUM(M13)*100,2),""),0)</f>
        <v/>
      </c>
      <c r="Y13" s="38"/>
      <c r="Z13" s="218"/>
      <c r="AA13" s="38"/>
      <c r="AB13" s="38"/>
      <c r="AC13" s="38"/>
      <c r="AD13" s="10">
        <f>IF(SUM(H13:Y13)&gt;0,1,0)</f>
        <v>0</v>
      </c>
      <c r="AG13"/>
    </row>
    <row r="14" spans="4:54" ht="24.75" customHeight="1">
      <c r="D14" s="34"/>
      <c r="E14" s="35"/>
      <c r="F14" s="35"/>
      <c r="G14" s="35"/>
      <c r="H14" s="35"/>
      <c r="I14" s="35"/>
      <c r="J14" s="35"/>
      <c r="K14" s="35"/>
      <c r="L14" s="35"/>
      <c r="M14" s="35"/>
      <c r="N14" s="35"/>
      <c r="O14" s="35"/>
      <c r="P14" s="35"/>
      <c r="Q14" s="35"/>
      <c r="R14" s="35"/>
      <c r="S14" s="35"/>
      <c r="T14" s="35"/>
      <c r="U14" s="35"/>
      <c r="V14" s="35"/>
      <c r="W14" s="35"/>
      <c r="X14" s="35"/>
      <c r="Y14" s="35"/>
      <c r="Z14" s="35"/>
      <c r="AA14" s="35"/>
      <c r="AB14" s="35"/>
      <c r="AC14" s="36"/>
    </row>
    <row r="15" spans="4:54" hidden="1">
      <c r="D15" s="34"/>
      <c r="K15" s="163"/>
      <c r="L15" s="163"/>
      <c r="O15" s="163"/>
      <c r="P15" s="163"/>
      <c r="W15" s="163"/>
      <c r="Y15" s="35"/>
      <c r="Z15" s="35"/>
      <c r="AA15" s="35"/>
      <c r="AB15" s="35"/>
      <c r="AC15" s="36"/>
    </row>
    <row r="16" spans="4:54" ht="24.9" customHeight="1">
      <c r="D16" s="107"/>
      <c r="E16" s="30"/>
      <c r="F16" s="30"/>
      <c r="G16" s="49" t="s">
        <v>392</v>
      </c>
      <c r="H16" s="49" t="s">
        <v>19</v>
      </c>
      <c r="I16" s="52" t="str">
        <f>+IFERROR(IF(COUNT(I13:I15),ROUND(SUMIF($F$13:I15,"Category",I13:I15),0),""),"")</f>
        <v/>
      </c>
      <c r="J16" s="52" t="str">
        <f>+IFERROR(IF(COUNT(J13:J15),ROUND(SUMIF($F$13:J15,"Category",J13:J15),0),""),"")</f>
        <v/>
      </c>
      <c r="K16" s="52" t="str">
        <f>+IFERROR(IF(COUNT(K13:K15),ROUND(SUMIF($F$13:K15,"Category",K13:K15),0),""),"")</f>
        <v/>
      </c>
      <c r="L16" s="52" t="str">
        <f>+IFERROR(IF(COUNT(L13:L15),ROUND(SUMIF($F$13:L15,"Category",L13:L15),0),""),"")</f>
        <v/>
      </c>
      <c r="M16" s="52" t="str">
        <f>+IFERROR(IF(COUNT(M13:M15),ROUND(SUMIF($F$13:M15,"Category",M13:M15),0),""),"")</f>
        <v/>
      </c>
      <c r="N16" s="176" t="str">
        <f>+IFERROR(IF(COUNT(N13:N15),ROUND(SUMIF($F$13:N15,"Category",N13:N15),2),""),"")</f>
        <v/>
      </c>
      <c r="O16" s="154" t="str">
        <f>+IFERROR(IF(COUNT(O13:O15),ROUND(SUMIF($F$13:O15,"Category",O13:O15),0),""),"")</f>
        <v/>
      </c>
      <c r="P16" s="154" t="str">
        <f>+IFERROR(IF(COUNT(P13:P15),ROUND(SUMIF($F$13:P15,"Category",P13:P15),0),""),"")</f>
        <v/>
      </c>
      <c r="Q16" s="154" t="str">
        <f>+IFERROR(IF(COUNT(Q13:Q15),ROUND(SUMIF($F$13:Q15,"Category",Q13:Q15),0),""),"")</f>
        <v/>
      </c>
      <c r="R16" s="176" t="str">
        <f>+IFERROR(IF(COUNT(R13:R15),ROUND(SUMIF($F$13:R15,"Category",R13:R15),2),""),"")</f>
        <v/>
      </c>
      <c r="S16" s="52" t="str">
        <f>+IFERROR(IF(COUNT(S13:S15),ROUND(SUMIF($F$13:S15,"Category",S13:S15),0),""),"")</f>
        <v/>
      </c>
      <c r="T16" s="52" t="str">
        <f>+IFERROR(IF(COUNT(T13:T15),ROUND(SUMIF($F$13:T15,"Category",T13:T15),0),""),"")</f>
        <v/>
      </c>
      <c r="U16" s="52" t="str">
        <f>+IFERROR(IF(COUNT(U13:U15),ROUND(SUMIF($F$13:U15,"Category",U13:U15),0),""),"")</f>
        <v/>
      </c>
      <c r="V16" s="176" t="str">
        <f>+IFERROR(IF(COUNT(V13:V15),ROUND(SUMIF($F$13:V15,"Category",V13:V15),2),""),"")</f>
        <v/>
      </c>
      <c r="W16" s="52" t="str">
        <f>+IFERROR(IF(COUNT(W13:W15),ROUND(SUMIF($F$13:W15,"Category",W13:W15),0),""),"")</f>
        <v/>
      </c>
      <c r="X16" s="176" t="str">
        <f>+IFERROR(IF(COUNT(W16),ROUND(SUM(W16)/SUM(M16)*100,2),""),0)</f>
        <v/>
      </c>
      <c r="Y16" s="52" t="str">
        <f>+IFERROR(IF(COUNT(Y13:Y15),ROUND(SUMIF($F$13:Y15,"Category",Y13:Y15),0),""),"")</f>
        <v/>
      </c>
      <c r="Z16" s="325"/>
      <c r="AA16" s="52" t="str">
        <f>+IFERROR(IF(COUNT(AA13:AA15),ROUND(SUMIF($F$13:AA15,"Category",AA13:AA15),0),""),"")</f>
        <v/>
      </c>
      <c r="AB16" s="52" t="str">
        <f>+IFERROR(IF(COUNT(AB13:AB15),ROUND(SUMIF($F$13:AB15,"Category",AB13:AB15),0),""),"")</f>
        <v/>
      </c>
      <c r="AC16" s="52" t="str">
        <f>+IFERROR(IF(COUNT(AC13:AC15),ROUND(SUMIF($F$13:AC15,"Category",AC13:AC15),0),""),"")</f>
        <v/>
      </c>
    </row>
    <row r="17" spans="5:25"/>
    <row r="18" spans="5:25"/>
    <row r="19" spans="5:25">
      <c r="G19" s="17"/>
    </row>
    <row r="20" spans="5:25"/>
    <row r="21" spans="5:25"/>
    <row r="22" spans="5:25"/>
    <row r="23" spans="5:25"/>
    <row r="24" spans="5:25"/>
    <row r="25" spans="5:25"/>
    <row r="26" spans="5:25"/>
    <row r="27" spans="5:25"/>
    <row r="30" spans="5:25" hidden="1">
      <c r="E30" t="s">
        <v>341</v>
      </c>
      <c r="F30" t="str">
        <f>IF(COUNTIF(E$13:E15,E30)&gt;=1,COUNTIFS(E$13:E15,E30,F$13:F15,"Category"),"")</f>
        <v/>
      </c>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row>
    <row r="31" spans="5:25" hidden="1">
      <c r="E31" t="s">
        <v>440</v>
      </c>
      <c r="F31" t="str">
        <f>IF(COUNTIF(E$13:E16,E31)&gt;=1,COUNTIFS(E$13:E16,E31,F$13:F16,"Category"),"")</f>
        <v/>
      </c>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row>
    <row r="32" spans="5:25" hidden="1">
      <c r="E32" t="s">
        <v>347</v>
      </c>
      <c r="F32" t="str">
        <f>IF(COUNTIF(E$13:E17,E32)&gt;=1,COUNTIFS(E$13:E17,E32,F$13:F17,"Category"),"")</f>
        <v/>
      </c>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row>
    <row r="33" spans="5:25" hidden="1">
      <c r="E33" t="s">
        <v>394</v>
      </c>
      <c r="F33" t="str">
        <f>IF(COUNTIF(E$13:E18,E33)&gt;=1,COUNTIFS(E$13:E18,E33,F$13:F18,"Category"),"")</f>
        <v/>
      </c>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row>
    <row r="34" spans="5:25" hidden="1">
      <c r="E34" t="s">
        <v>468</v>
      </c>
      <c r="F34" t="str">
        <f>IF(COUNTIF(E$13:E19,E34)&gt;=1,COUNTIFS(E$13:E19,E34,F$13:F19,"Category"),"")</f>
        <v/>
      </c>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row>
    <row r="35" spans="5:25" hidden="1">
      <c r="E35" t="s">
        <v>350</v>
      </c>
      <c r="F35" t="str">
        <f>IF(COUNTIF(E$13:E20,E35)&gt;=1,COUNTIFS(E$13:E20,E35,F$13:F20,"Category"),"")</f>
        <v/>
      </c>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row>
    <row r="36" spans="5:25" hidden="1">
      <c r="E36" t="s">
        <v>389</v>
      </c>
      <c r="F36" t="str">
        <f>IF(COUNTIF(E$13:E21,E36)&gt;=1,COUNTIFS(E$13:E21,E36,F$13:F21,"Category"),"")</f>
        <v/>
      </c>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row>
    <row r="37" spans="5:25" hidden="1">
      <c r="E37" t="s">
        <v>338</v>
      </c>
      <c r="F37" t="str">
        <f>IF(COUNTIF(E$13:E22,E37)&gt;=1,COUNTIFS(E$13:E22,E37,F$13:F22,"Category"),"")</f>
        <v/>
      </c>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row>
    <row r="38" spans="5:25" hidden="1">
      <c r="E38" t="s">
        <v>448</v>
      </c>
      <c r="F38" t="str">
        <f>IF(COUNTIF(E$13:E23,E38)&gt;=1,COUNTIFS(E$13:E23,E38,F$13:F23,"Category"),"")</f>
        <v/>
      </c>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row>
    <row r="39" spans="5:25" hidden="1">
      <c r="E39" t="s">
        <v>463</v>
      </c>
      <c r="F39" t="str">
        <f>IF(COUNTIF(E$13:E24,E39)&gt;=1,COUNTIFS(E$13:E24,E39,F$13:F24,"Category"),"")</f>
        <v/>
      </c>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row>
    <row r="40" spans="5:25" hidden="1">
      <c r="E40" t="s">
        <v>464</v>
      </c>
      <c r="F40" t="str">
        <f>IF(COUNTIF(E$13:E25,E40)&gt;=1,COUNTIFS(E$13:E25,E40,F$13:F25,"Category"),"")</f>
        <v/>
      </c>
      <c r="I40"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row>
    <row r="41" spans="5:25" hidden="1">
      <c r="E41" t="s">
        <v>570</v>
      </c>
      <c r="F41" t="str">
        <f>IF(COUNTIF(E$13:E26,E41)&gt;=1,COUNTIFS(E$13:E26,E41,F$13:F26,"Category"),"")</f>
        <v/>
      </c>
      <c r="I41"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row>
    <row r="42" spans="5:25" hidden="1">
      <c r="E42" t="s">
        <v>336</v>
      </c>
      <c r="F42" t="str">
        <f>IF(COUNTIF(E$13:E27,E42)&gt;=1,COUNTIFS(E$13:E27,E42,F$13:F27,"Category"),"")</f>
        <v/>
      </c>
      <c r="I42"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row>
    <row r="43" spans="5:25" hidden="1">
      <c r="E43" t="s">
        <v>860</v>
      </c>
      <c r="F43" t="str">
        <f>IF(COUNTIF(E$13:E28,E43)&gt;=1,COUNTIFS(E$13:E28,E43,F$13:F28,"Category"),"")</f>
        <v/>
      </c>
      <c r="I43"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row>
    <row r="44" spans="5:25" hidden="1">
      <c r="E44" t="s">
        <v>571</v>
      </c>
      <c r="F44" t="str">
        <f>IF(COUNTIF(E$13:E29,E44)&gt;=1,COUNTIFS(E$13:E29,E44,F$13:F29,"Category"),"")</f>
        <v/>
      </c>
      <c r="I44" t="b">
        <f>+IFERROR(IF(COUNT(I$13:I15),ROUND(SUMIFS(I$13:I15,$F$13:$F15,"More than 1 percentage of shareholding",$E$13:$E15,$E44),0),""),"")&lt;=IFERROR(IF(COUNT(I$13:I15),ROUND(SUMIFS(I$13:I15,$F$13:$F15,"Category",$E$13:$E15,$E44),0),""),"")</f>
        <v>1</v>
      </c>
      <c r="J44" t="b">
        <f>+IFERROR(IF(COUNT(J$13:J15),ROUND(SUMIFS(J$13:J15,$F$13:$F15,"More than 1 percentage of shareholding",$E$13:$E15,$E44),0),""),"")&lt;=IFERROR(IF(COUNT(J$13:J15),ROUND(SUMIFS(J$13:J15,$F$13:$F15,"Category",$E$13:$E15,$E44),0),""),"")</f>
        <v>1</v>
      </c>
      <c r="K44" t="b">
        <f>+IFERROR(IF(COUNT(K$13:K15),ROUND(SUMIFS(K$13:K15,$F$13:$F15,"More than 1 percentage of shareholding",$E$13:$E15,$E44),0),""),"")&lt;=IFERROR(IF(COUNT(K$13:K15),ROUND(SUMIFS(K$13:K15,$F$13:$F15,"Category",$E$13:$E15,$E44),0),""),"")</f>
        <v>1</v>
      </c>
      <c r="L44" t="b">
        <f>+IFERROR(IF(COUNT(L$13:L15),ROUND(SUMIFS(L$13:L15,$F$13:$F15,"More than 1 percentage of shareholding",$E$13:$E15,$E44),0),""),"")&lt;=IFERROR(IF(COUNT(L$13:L15),ROUND(SUMIFS(L$13:L15,$F$13:$F15,"Category",$E$13:$E15,$E44),0),""),"")</f>
        <v>1</v>
      </c>
      <c r="M44" t="b">
        <f>+IFERROR(IF(COUNT(M$13:M15),ROUND(SUMIFS(M$13:M15,$F$13:$F15,"More than 1 percentage of shareholding",$E$13:$E15,$E44),0),""),"")&lt;=IFERROR(IF(COUNT(M$13:M15),ROUND(SUMIFS(M$13:M15,$F$13:$F15,"Category",$E$13:$E15,$E44),0),""),"")</f>
        <v>1</v>
      </c>
      <c r="N44" t="b">
        <f>+IFERROR(IF(COUNT(N$13:N15),ROUND(SUMIFS(N$13:N15,$F$13:$F15,"More than 1 percentage of shareholding",$E$13:$E15,$E44),0),""),"")&lt;=IFERROR(IF(COUNT(N$13:N15),ROUND(SUMIFS(N$13:N15,$F$13:$F15,"Category",$E$13:$E15,$E44),0),""),"")</f>
        <v>1</v>
      </c>
      <c r="O44" t="b">
        <f>+IFERROR(IF(COUNT(O$13:O15),ROUND(SUMIFS(O$13:O15,$F$13:$F15,"More than 1 percentage of shareholding",$E$13:$E15,$E44),0),""),"")&lt;=IFERROR(IF(COUNT(O$13:O15),ROUND(SUMIFS(O$13:O15,$F$13:$F15,"Category",$E$13:$E15,$E44),0),""),"")</f>
        <v>1</v>
      </c>
      <c r="P44" t="b">
        <f>+IFERROR(IF(COUNT(P$13:P15),ROUND(SUMIFS(P$13:P15,$F$13:$F15,"More than 1 percentage of shareholding",$E$13:$E15,$E44),0),""),"")&lt;=IFERROR(IF(COUNT(P$13:P15),ROUND(SUMIFS(P$13:P15,$F$13:$F15,"Category",$E$13:$E15,$E44),0),""),"")</f>
        <v>1</v>
      </c>
      <c r="Q44" t="b">
        <f>+IFERROR(IF(COUNT(Q$13:Q15),ROUND(SUMIFS(Q$13:Q15,$F$13:$F15,"More than 1 percentage of shareholding",$E$13:$E15,$E44),0),""),"")&lt;=IFERROR(IF(COUNT(Q$13:Q15),ROUND(SUMIFS(Q$13:Q15,$F$13:$F15,"Category",$E$13:$E15,$E44),0),""),"")</f>
        <v>1</v>
      </c>
      <c r="R44" t="b">
        <f>+IFERROR(IF(COUNT(R$13:R15),ROUND(SUMIFS(R$13:R15,$F$13:$F15,"More than 1 percentage of shareholding",$E$13:$E15,$E44),0),""),"")&lt;=IFERROR(IF(COUNT(R$13:R15),ROUND(SUMIFS(R$13:R15,$F$13:$F15,"Category",$E$13:$E15,$E44),0),""),"")</f>
        <v>1</v>
      </c>
      <c r="S44" t="b">
        <f>+IFERROR(IF(COUNT(S$13:S15),ROUND(SUMIFS(S$13:S15,$F$13:$F15,"More than 1 percentage of shareholding",$E$13:$E15,$E44),0),""),"")&lt;=IFERROR(IF(COUNT(S$13:S15),ROUND(SUMIFS(S$13:S15,$F$13:$F15,"Category",$E$13:$E15,$E44),0),""),"")</f>
        <v>1</v>
      </c>
      <c r="T44" t="b">
        <f>+IFERROR(IF(COUNT(T$13:T15),ROUND(SUMIFS(T$13:T15,$F$13:$F15,"More than 1 percentage of shareholding",$E$13:$E15,$E44),0),""),"")&lt;=IFERROR(IF(COUNT(T$13:T15),ROUND(SUMIFS(T$13:T15,$F$13:$F15,"Category",$E$13:$E15,$E44),0),""),"")</f>
        <v>1</v>
      </c>
      <c r="U44" t="b">
        <f>+IFERROR(IF(COUNT(U$13:U15),ROUND(SUMIFS(U$13:U15,$F$13:$F15,"More than 1 percentage of shareholding",$E$13:$E15,$E44),0),""),"")&lt;=IFERROR(IF(COUNT(U$13:U15),ROUND(SUMIFS(U$13:U15,$F$13:$F15,"Category",$E$13:$E15,$E44),0),""),"")</f>
        <v>1</v>
      </c>
      <c r="V44" t="b">
        <f>+IFERROR(IF(COUNT(V$13:V15),ROUND(SUMIFS(V$13:V15,$F$13:$F15,"More than 1 percentage of shareholding",$E$13:$E15,$E44),0),""),"")&lt;=IFERROR(IF(COUNT(V$13:V15),ROUND(SUMIFS(V$13:V15,$F$13:$F15,"Category",$E$13:$E15,$E44),0),""),"")</f>
        <v>1</v>
      </c>
      <c r="W44" t="b">
        <f>+IFERROR(IF(COUNT(W$13:W15),ROUND(SUMIFS(W$13:W15,$F$13:$F15,"More than 1 percentage of shareholding",$E$13:$E15,$E44),0),""),"")&lt;=IFERROR(IF(COUNT(W$13:W15),ROUND(SUMIFS(W$13:W15,$F$13:$F15,"Category",$E$13:$E15,$E44),0),""),"")</f>
        <v>1</v>
      </c>
      <c r="X44" t="b">
        <f>+IFERROR(IF(COUNT(X$13:X15),ROUND(SUMIFS(X$13:X15,$F$13:$F15,"More than 1 percentage of shareholding",$E$13:$E15,$E44),0),""),"")&lt;=IFERROR(IF(COUNT(X$13:X15),ROUND(SUMIFS(X$13:X15,$F$13:$F15,"Category",$E$13:$E15,$E44),0),""),"")</f>
        <v>1</v>
      </c>
      <c r="Y44" t="b">
        <f>+IFERROR(IF(COUNT(Y$13:Y15),ROUND(SUMIFS(Y$13:Y15,$F$13:$F15,"More than 1 percentage of shareholding",$E$13:$E15,$E44),0),""),"")&lt;=IFERROR(IF(COUNT(Y$13:Y15),ROUND(SUMIFS(Y$13:Y15,$F$13:$F15,"Category",$E$13:$E15,$E44),0),""),"")</f>
        <v>1</v>
      </c>
    </row>
    <row r="45" spans="5:25" hidden="1">
      <c r="E45" t="s">
        <v>346</v>
      </c>
      <c r="F45" t="str">
        <f>IF(COUNTIF(E$13:E30,E45)&gt;=1,COUNTIFS(E$13:E30,E45,F$13:F30,"Category"),"")</f>
        <v/>
      </c>
      <c r="I45" t="b">
        <f>+IFERROR(IF(COUNT(I$13:I15),ROUND(SUMIFS(I$13:I15,$F$13:$F15,"More than 1 percentage of shareholding",$E$13:$E15,$E45),0),""),"")&lt;=IFERROR(IF(COUNT(I$13:I15),ROUND(SUMIFS(I$13:I15,$F$13:$F15,"Category",$E$13:$E15,$E45),0),""),"")</f>
        <v>1</v>
      </c>
      <c r="J45" t="b">
        <f>+IFERROR(IF(COUNT(J$13:J15),ROUND(SUMIFS(J$13:J15,$F$13:$F15,"More than 1 percentage of shareholding",$E$13:$E15,$E45),0),""),"")&lt;=IFERROR(IF(COUNT(J$13:J15),ROUND(SUMIFS(J$13:J15,$F$13:$F15,"Category",$E$13:$E15,$E45),0),""),"")</f>
        <v>1</v>
      </c>
      <c r="K45" t="b">
        <f>+IFERROR(IF(COUNT(K$13:K15),ROUND(SUMIFS(K$13:K15,$F$13:$F15,"More than 1 percentage of shareholding",$E$13:$E15,$E45),0),""),"")&lt;=IFERROR(IF(COUNT(K$13:K15),ROUND(SUMIFS(K$13:K15,$F$13:$F15,"Category",$E$13:$E15,$E45),0),""),"")</f>
        <v>1</v>
      </c>
      <c r="L45" t="b">
        <f>+IFERROR(IF(COUNT(L$13:L15),ROUND(SUMIFS(L$13:L15,$F$13:$F15,"More than 1 percentage of shareholding",$E$13:$E15,$E45),0),""),"")&lt;=IFERROR(IF(COUNT(L$13:L15),ROUND(SUMIFS(L$13:L15,$F$13:$F15,"Category",$E$13:$E15,$E45),0),""),"")</f>
        <v>1</v>
      </c>
      <c r="M45" t="b">
        <f>+IFERROR(IF(COUNT(M$13:M15),ROUND(SUMIFS(M$13:M15,$F$13:$F15,"More than 1 percentage of shareholding",$E$13:$E15,$E45),0),""),"")&lt;=IFERROR(IF(COUNT(M$13:M15),ROUND(SUMIFS(M$13:M15,$F$13:$F15,"Category",$E$13:$E15,$E45),0),""),"")</f>
        <v>1</v>
      </c>
      <c r="N45" t="b">
        <f>+IFERROR(IF(COUNT(N$13:N15),ROUND(SUMIFS(N$13:N15,$F$13:$F15,"More than 1 percentage of shareholding",$E$13:$E15,$E45),0),""),"")&lt;=IFERROR(IF(COUNT(N$13:N15),ROUND(SUMIFS(N$13:N15,$F$13:$F15,"Category",$E$13:$E15,$E45),0),""),"")</f>
        <v>1</v>
      </c>
      <c r="O45" t="b">
        <f>+IFERROR(IF(COUNT(O$13:O15),ROUND(SUMIFS(O$13:O15,$F$13:$F15,"More than 1 percentage of shareholding",$E$13:$E15,$E45),0),""),"")&lt;=IFERROR(IF(COUNT(O$13:O15),ROUND(SUMIFS(O$13:O15,$F$13:$F15,"Category",$E$13:$E15,$E45),0),""),"")</f>
        <v>1</v>
      </c>
      <c r="P45" t="b">
        <f>+IFERROR(IF(COUNT(P$13:P15),ROUND(SUMIFS(P$13:P15,$F$13:$F15,"More than 1 percentage of shareholding",$E$13:$E15,$E45),0),""),"")&lt;=IFERROR(IF(COUNT(P$13:P15),ROUND(SUMIFS(P$13:P15,$F$13:$F15,"Category",$E$13:$E15,$E45),0),""),"")</f>
        <v>1</v>
      </c>
      <c r="Q45" t="b">
        <f>+IFERROR(IF(COUNT(Q$13:Q15),ROUND(SUMIFS(Q$13:Q15,$F$13:$F15,"More than 1 percentage of shareholding",$E$13:$E15,$E45),0),""),"")&lt;=IFERROR(IF(COUNT(Q$13:Q15),ROUND(SUMIFS(Q$13:Q15,$F$13:$F15,"Category",$E$13:$E15,$E45),0),""),"")</f>
        <v>1</v>
      </c>
      <c r="R45" t="b">
        <f>+IFERROR(IF(COUNT(R$13:R15),ROUND(SUMIFS(R$13:R15,$F$13:$F15,"More than 1 percentage of shareholding",$E$13:$E15,$E45),0),""),"")&lt;=IFERROR(IF(COUNT(R$13:R15),ROUND(SUMIFS(R$13:R15,$F$13:$F15,"Category",$E$13:$E15,$E45),0),""),"")</f>
        <v>1</v>
      </c>
      <c r="S45" t="b">
        <f>+IFERROR(IF(COUNT(S$13:S15),ROUND(SUMIFS(S$13:S15,$F$13:$F15,"More than 1 percentage of shareholding",$E$13:$E15,$E45),0),""),"")&lt;=IFERROR(IF(COUNT(S$13:S15),ROUND(SUMIFS(S$13:S15,$F$13:$F15,"Category",$E$13:$E15,$E45),0),""),"")</f>
        <v>1</v>
      </c>
      <c r="T45" t="b">
        <f>+IFERROR(IF(COUNT(T$13:T15),ROUND(SUMIFS(T$13:T15,$F$13:$F15,"More than 1 percentage of shareholding",$E$13:$E15,$E45),0),""),"")&lt;=IFERROR(IF(COUNT(T$13:T15),ROUND(SUMIFS(T$13:T15,$F$13:$F15,"Category",$E$13:$E15,$E45),0),""),"")</f>
        <v>1</v>
      </c>
      <c r="U45" t="b">
        <f>+IFERROR(IF(COUNT(U$13:U15),ROUND(SUMIFS(U$13:U15,$F$13:$F15,"More than 1 percentage of shareholding",$E$13:$E15,$E45),0),""),"")&lt;=IFERROR(IF(COUNT(U$13:U15),ROUND(SUMIFS(U$13:U15,$F$13:$F15,"Category",$E$13:$E15,$E45),0),""),"")</f>
        <v>1</v>
      </c>
      <c r="V45" t="b">
        <f>+IFERROR(IF(COUNT(V$13:V15),ROUND(SUMIFS(V$13:V15,$F$13:$F15,"More than 1 percentage of shareholding",$E$13:$E15,$E45),0),""),"")&lt;=IFERROR(IF(COUNT(V$13:V15),ROUND(SUMIFS(V$13:V15,$F$13:$F15,"Category",$E$13:$E15,$E45),0),""),"")</f>
        <v>1</v>
      </c>
      <c r="W45" t="b">
        <f>+IFERROR(IF(COUNT(W$13:W15),ROUND(SUMIFS(W$13:W15,$F$13:$F15,"More than 1 percentage of shareholding",$E$13:$E15,$E45),0),""),"")&lt;=IFERROR(IF(COUNT(W$13:W15),ROUND(SUMIFS(W$13:W15,$F$13:$F15,"Category",$E$13:$E15,$E45),0),""),"")</f>
        <v>1</v>
      </c>
      <c r="X45" t="b">
        <f>+IFERROR(IF(COUNT(X$13:X15),ROUND(SUMIFS(X$13:X15,$F$13:$F15,"More than 1 percentage of shareholding",$E$13:$E15,$E45),0),""),"")&lt;=IFERROR(IF(COUNT(X$13:X15),ROUND(SUMIFS(X$13:X15,$F$13:$F15,"Category",$E$13:$E15,$E45),0),""),"")</f>
        <v>1</v>
      </c>
      <c r="Y45" t="b">
        <f>+IFERROR(IF(COUNT(Y$13:Y15),ROUND(SUMIFS(Y$13:Y15,$F$13:$F15,"More than 1 percentage of shareholding",$E$13:$E15,$E45),0),""),"")&lt;=IFERROR(IF(COUNT(Y$13:Y15),ROUND(SUMIFS(Y$13:Y15,$F$13:$F15,"Category",$E$13:$E15,$E45),0),""),"")</f>
        <v>1</v>
      </c>
    </row>
    <row r="46" spans="5:25" hidden="1">
      <c r="E46" t="s">
        <v>572</v>
      </c>
      <c r="F46" t="str">
        <f>IF(COUNTIF(E$13:E31,E46)&gt;=1,COUNTIFS(E$13:E31,E46,F$13:F31,"Category"),"")</f>
        <v/>
      </c>
      <c r="I46" t="b">
        <f>+IFERROR(IF(COUNT(I$13:I15),ROUND(SUMIFS(I$13:I15,$F$13:$F15,"More than 1 percentage of shareholding",$E$13:$E15,$E46),0),""),"")&lt;=IFERROR(IF(COUNT(I$13:I15),ROUND(SUMIFS(I$13:I15,$F$13:$F15,"Category",$E$13:$E15,$E46),0),""),"")</f>
        <v>1</v>
      </c>
      <c r="J46" t="b">
        <f>+IFERROR(IF(COUNT(J$13:J15),ROUND(SUMIFS(J$13:J15,$F$13:$F15,"More than 1 percentage of shareholding",$E$13:$E15,$E46),0),""),"")&lt;=IFERROR(IF(COUNT(J$13:J15),ROUND(SUMIFS(J$13:J15,$F$13:$F15,"Category",$E$13:$E15,$E46),0),""),"")</f>
        <v>1</v>
      </c>
      <c r="K46" t="b">
        <f>+IFERROR(IF(COUNT(K$13:K15),ROUND(SUMIFS(K$13:K15,$F$13:$F15,"More than 1 percentage of shareholding",$E$13:$E15,$E46),0),""),"")&lt;=IFERROR(IF(COUNT(K$13:K15),ROUND(SUMIFS(K$13:K15,$F$13:$F15,"Category",$E$13:$E15,$E46),0),""),"")</f>
        <v>1</v>
      </c>
      <c r="L46" t="b">
        <f>+IFERROR(IF(COUNT(L$13:L15),ROUND(SUMIFS(L$13:L15,$F$13:$F15,"More than 1 percentage of shareholding",$E$13:$E15,$E46),0),""),"")&lt;=IFERROR(IF(COUNT(L$13:L15),ROUND(SUMIFS(L$13:L15,$F$13:$F15,"Category",$E$13:$E15,$E46),0),""),"")</f>
        <v>1</v>
      </c>
      <c r="M46" t="b">
        <f>+IFERROR(IF(COUNT(M$13:M15),ROUND(SUMIFS(M$13:M15,$F$13:$F15,"More than 1 percentage of shareholding",$E$13:$E15,$E46),0),""),"")&lt;=IFERROR(IF(COUNT(M$13:M15),ROUND(SUMIFS(M$13:M15,$F$13:$F15,"Category",$E$13:$E15,$E46),0),""),"")</f>
        <v>1</v>
      </c>
      <c r="N46" t="b">
        <f>+IFERROR(IF(COUNT(N$13:N15),ROUND(SUMIFS(N$13:N15,$F$13:$F15,"More than 1 percentage of shareholding",$E$13:$E15,$E46),0),""),"")&lt;=IFERROR(IF(COUNT(N$13:N15),ROUND(SUMIFS(N$13:N15,$F$13:$F15,"Category",$E$13:$E15,$E46),0),""),"")</f>
        <v>1</v>
      </c>
      <c r="O46" t="b">
        <f>+IFERROR(IF(COUNT(O$13:O15),ROUND(SUMIFS(O$13:O15,$F$13:$F15,"More than 1 percentage of shareholding",$E$13:$E15,$E46),0),""),"")&lt;=IFERROR(IF(COUNT(O$13:O15),ROUND(SUMIFS(O$13:O15,$F$13:$F15,"Category",$E$13:$E15,$E46),0),""),"")</f>
        <v>1</v>
      </c>
      <c r="P46" t="b">
        <f>+IFERROR(IF(COUNT(P$13:P15),ROUND(SUMIFS(P$13:P15,$F$13:$F15,"More than 1 percentage of shareholding",$E$13:$E15,$E46),0),""),"")&lt;=IFERROR(IF(COUNT(P$13:P15),ROUND(SUMIFS(P$13:P15,$F$13:$F15,"Category",$E$13:$E15,$E46),0),""),"")</f>
        <v>1</v>
      </c>
      <c r="Q46" t="b">
        <f>+IFERROR(IF(COUNT(Q$13:Q15),ROUND(SUMIFS(Q$13:Q15,$F$13:$F15,"More than 1 percentage of shareholding",$E$13:$E15,$E46),0),""),"")&lt;=IFERROR(IF(COUNT(Q$13:Q15),ROUND(SUMIFS(Q$13:Q15,$F$13:$F15,"Category",$E$13:$E15,$E46),0),""),"")</f>
        <v>1</v>
      </c>
      <c r="R46" t="b">
        <f>+IFERROR(IF(COUNT(R$13:R15),ROUND(SUMIFS(R$13:R15,$F$13:$F15,"More than 1 percentage of shareholding",$E$13:$E15,$E46),0),""),"")&lt;=IFERROR(IF(COUNT(R$13:R15),ROUND(SUMIFS(R$13:R15,$F$13:$F15,"Category",$E$13:$E15,$E46),0),""),"")</f>
        <v>1</v>
      </c>
      <c r="S46" t="b">
        <f>+IFERROR(IF(COUNT(S$13:S15),ROUND(SUMIFS(S$13:S15,$F$13:$F15,"More than 1 percentage of shareholding",$E$13:$E15,$E46),0),""),"")&lt;=IFERROR(IF(COUNT(S$13:S15),ROUND(SUMIFS(S$13:S15,$F$13:$F15,"Category",$E$13:$E15,$E46),0),""),"")</f>
        <v>1</v>
      </c>
      <c r="T46" t="b">
        <f>+IFERROR(IF(COUNT(T$13:T15),ROUND(SUMIFS(T$13:T15,$F$13:$F15,"More than 1 percentage of shareholding",$E$13:$E15,$E46),0),""),"")&lt;=IFERROR(IF(COUNT(T$13:T15),ROUND(SUMIFS(T$13:T15,$F$13:$F15,"Category",$E$13:$E15,$E46),0),""),"")</f>
        <v>1</v>
      </c>
      <c r="U46" t="b">
        <f>+IFERROR(IF(COUNT(U$13:U15),ROUND(SUMIFS(U$13:U15,$F$13:$F15,"More than 1 percentage of shareholding",$E$13:$E15,$E46),0),""),"")&lt;=IFERROR(IF(COUNT(U$13:U15),ROUND(SUMIFS(U$13:U15,$F$13:$F15,"Category",$E$13:$E15,$E46),0),""),"")</f>
        <v>1</v>
      </c>
      <c r="V46" t="b">
        <f>+IFERROR(IF(COUNT(V$13:V15),ROUND(SUMIFS(V$13:V15,$F$13:$F15,"More than 1 percentage of shareholding",$E$13:$E15,$E46),0),""),"")&lt;=IFERROR(IF(COUNT(V$13:V15),ROUND(SUMIFS(V$13:V15,$F$13:$F15,"Category",$E$13:$E15,$E46),0),""),"")</f>
        <v>1</v>
      </c>
      <c r="W46" t="b">
        <f>+IFERROR(IF(COUNT(W$13:W15),ROUND(SUMIFS(W$13:W15,$F$13:$F15,"More than 1 percentage of shareholding",$E$13:$E15,$E46),0),""),"")&lt;=IFERROR(IF(COUNT(W$13:W15),ROUND(SUMIFS(W$13:W15,$F$13:$F15,"Category",$E$13:$E15,$E46),0),""),"")</f>
        <v>1</v>
      </c>
      <c r="X46" t="b">
        <f>+IFERROR(IF(COUNT(X$13:X15),ROUND(SUMIFS(X$13:X15,$F$13:$F15,"More than 1 percentage of shareholding",$E$13:$E15,$E46),0),""),"")&lt;=IFERROR(IF(COUNT(X$13:X15),ROUND(SUMIFS(X$13:X15,$F$13:$F15,"Category",$E$13:$E15,$E46),0),""),"")</f>
        <v>1</v>
      </c>
      <c r="Y46" t="b">
        <f>+IFERROR(IF(COUNT(Y$13:Y15),ROUND(SUMIFS(Y$13:Y15,$F$13:$F15,"More than 1 percentage of shareholding",$E$13:$E15,$E46),0),""),"")&lt;=IFERROR(IF(COUNT(Y$13:Y15),ROUND(SUMIFS(Y$13:Y15,$F$13:$F15,"Category",$E$13:$E15,$E46),0),""),"")</f>
        <v>1</v>
      </c>
    </row>
    <row r="47" spans="5:25" hidden="1">
      <c r="E47" t="s">
        <v>573</v>
      </c>
      <c r="F47" t="str">
        <f>IF(COUNTIF(E$13:E32,E47)&gt;=1,COUNTIFS(E$13:E32,E47,F$13:F32,"Category"),"")</f>
        <v/>
      </c>
      <c r="I47" t="b">
        <f>+IFERROR(IF(COUNT(I$13:I15),ROUND(SUMIFS(I$13:I15,$F$13:$F15,"More than 1 percentage of shareholding",$E$13:$E15,$E47),0),""),"")&lt;=IFERROR(IF(COUNT(I$13:I15),ROUND(SUMIFS(I$13:I15,$F$13:$F15,"Category",$E$13:$E15,$E47),0),""),"")</f>
        <v>1</v>
      </c>
      <c r="J47" t="b">
        <f>+IFERROR(IF(COUNT(J$13:J15),ROUND(SUMIFS(J$13:J15,$F$13:$F15,"More than 1 percentage of shareholding",$E$13:$E15,$E47),0),""),"")&lt;=IFERROR(IF(COUNT(J$13:J15),ROUND(SUMIFS(J$13:J15,$F$13:$F15,"Category",$E$13:$E15,$E47),0),""),"")</f>
        <v>1</v>
      </c>
      <c r="K47" t="b">
        <f>+IFERROR(IF(COUNT(K$13:K15),ROUND(SUMIFS(K$13:K15,$F$13:$F15,"More than 1 percentage of shareholding",$E$13:$E15,$E47),0),""),"")&lt;=IFERROR(IF(COUNT(K$13:K15),ROUND(SUMIFS(K$13:K15,$F$13:$F15,"Category",$E$13:$E15,$E47),0),""),"")</f>
        <v>1</v>
      </c>
      <c r="L47" t="b">
        <f>+IFERROR(IF(COUNT(L$13:L15),ROUND(SUMIFS(L$13:L15,$F$13:$F15,"More than 1 percentage of shareholding",$E$13:$E15,$E47),0),""),"")&lt;=IFERROR(IF(COUNT(L$13:L15),ROUND(SUMIFS(L$13:L15,$F$13:$F15,"Category",$E$13:$E15,$E47),0),""),"")</f>
        <v>1</v>
      </c>
      <c r="M47" t="b">
        <f>+IFERROR(IF(COUNT(M$13:M15),ROUND(SUMIFS(M$13:M15,$F$13:$F15,"More than 1 percentage of shareholding",$E$13:$E15,$E47),0),""),"")&lt;=IFERROR(IF(COUNT(M$13:M15),ROUND(SUMIFS(M$13:M15,$F$13:$F15,"Category",$E$13:$E15,$E47),0),""),"")</f>
        <v>1</v>
      </c>
      <c r="N47" t="b">
        <f>+IFERROR(IF(COUNT(N$13:N15),ROUND(SUMIFS(N$13:N15,$F$13:$F15,"More than 1 percentage of shareholding",$E$13:$E15,$E47),0),""),"")&lt;=IFERROR(IF(COUNT(N$13:N15),ROUND(SUMIFS(N$13:N15,$F$13:$F15,"Category",$E$13:$E15,$E47),0),""),"")</f>
        <v>1</v>
      </c>
      <c r="O47" t="b">
        <f>+IFERROR(IF(COUNT(O$13:O15),ROUND(SUMIFS(O$13:O15,$F$13:$F15,"More than 1 percentage of shareholding",$E$13:$E15,$E47),0),""),"")&lt;=IFERROR(IF(COUNT(O$13:O15),ROUND(SUMIFS(O$13:O15,$F$13:$F15,"Category",$E$13:$E15,$E47),0),""),"")</f>
        <v>1</v>
      </c>
      <c r="P47" t="b">
        <f>+IFERROR(IF(COUNT(P$13:P15),ROUND(SUMIFS(P$13:P15,$F$13:$F15,"More than 1 percentage of shareholding",$E$13:$E15,$E47),0),""),"")&lt;=IFERROR(IF(COUNT(P$13:P15),ROUND(SUMIFS(P$13:P15,$F$13:$F15,"Category",$E$13:$E15,$E47),0),""),"")</f>
        <v>1</v>
      </c>
      <c r="Q47" t="b">
        <f>+IFERROR(IF(COUNT(Q$13:Q15),ROUND(SUMIFS(Q$13:Q15,$F$13:$F15,"More than 1 percentage of shareholding",$E$13:$E15,$E47),0),""),"")&lt;=IFERROR(IF(COUNT(Q$13:Q15),ROUND(SUMIFS(Q$13:Q15,$F$13:$F15,"Category",$E$13:$E15,$E47),0),""),"")</f>
        <v>1</v>
      </c>
      <c r="R47" t="b">
        <f>+IFERROR(IF(COUNT(R$13:R15),ROUND(SUMIFS(R$13:R15,$F$13:$F15,"More than 1 percentage of shareholding",$E$13:$E15,$E47),0),""),"")&lt;=IFERROR(IF(COUNT(R$13:R15),ROUND(SUMIFS(R$13:R15,$F$13:$F15,"Category",$E$13:$E15,$E47),0),""),"")</f>
        <v>1</v>
      </c>
      <c r="S47" t="b">
        <f>+IFERROR(IF(COUNT(S$13:S15),ROUND(SUMIFS(S$13:S15,$F$13:$F15,"More than 1 percentage of shareholding",$E$13:$E15,$E47),0),""),"")&lt;=IFERROR(IF(COUNT(S$13:S15),ROUND(SUMIFS(S$13:S15,$F$13:$F15,"Category",$E$13:$E15,$E47),0),""),"")</f>
        <v>1</v>
      </c>
      <c r="T47" t="b">
        <f>+IFERROR(IF(COUNT(T$13:T15),ROUND(SUMIFS(T$13:T15,$F$13:$F15,"More than 1 percentage of shareholding",$E$13:$E15,$E47),0),""),"")&lt;=IFERROR(IF(COUNT(T$13:T15),ROUND(SUMIFS(T$13:T15,$F$13:$F15,"Category",$E$13:$E15,$E47),0),""),"")</f>
        <v>1</v>
      </c>
      <c r="U47" t="b">
        <f>+IFERROR(IF(COUNT(U$13:U15),ROUND(SUMIFS(U$13:U15,$F$13:$F15,"More than 1 percentage of shareholding",$E$13:$E15,$E47),0),""),"")&lt;=IFERROR(IF(COUNT(U$13:U15),ROUND(SUMIFS(U$13:U15,$F$13:$F15,"Category",$E$13:$E15,$E47),0),""),"")</f>
        <v>1</v>
      </c>
      <c r="V47" t="b">
        <f>+IFERROR(IF(COUNT(V$13:V15),ROUND(SUMIFS(V$13:V15,$F$13:$F15,"More than 1 percentage of shareholding",$E$13:$E15,$E47),0),""),"")&lt;=IFERROR(IF(COUNT(V$13:V15),ROUND(SUMIFS(V$13:V15,$F$13:$F15,"Category",$E$13:$E15,$E47),0),""),"")</f>
        <v>1</v>
      </c>
      <c r="W47" t="b">
        <f>+IFERROR(IF(COUNT(W$13:W15),ROUND(SUMIFS(W$13:W15,$F$13:$F15,"More than 1 percentage of shareholding",$E$13:$E15,$E47),0),""),"")&lt;=IFERROR(IF(COUNT(W$13:W15),ROUND(SUMIFS(W$13:W15,$F$13:$F15,"Category",$E$13:$E15,$E47),0),""),"")</f>
        <v>1</v>
      </c>
      <c r="X47" t="b">
        <f>+IFERROR(IF(COUNT(X$13:X15),ROUND(SUMIFS(X$13:X15,$F$13:$F15,"More than 1 percentage of shareholding",$E$13:$E15,$E47),0),""),"")&lt;=IFERROR(IF(COUNT(X$13:X15),ROUND(SUMIFS(X$13:X15,$F$13:$F15,"Category",$E$13:$E15,$E47),0),""),"")</f>
        <v>1</v>
      </c>
      <c r="Y47" t="b">
        <f>+IFERROR(IF(COUNT(Y$13:Y15),ROUND(SUMIFS(Y$13:Y15,$F$13:$F15,"More than 1 percentage of shareholding",$E$13:$E15,$E47),0),""),"")&lt;=IFERROR(IF(COUNT(Y$13:Y15),ROUND(SUMIFS(Y$13:Y15,$F$13:$F15,"Category",$E$13:$E15,$E47),0),""),"")</f>
        <v>1</v>
      </c>
    </row>
    <row r="48" spans="5:25" hidden="1">
      <c r="E48" t="s">
        <v>574</v>
      </c>
      <c r="F48" t="str">
        <f>IF(COUNTIF(E$13:E33,E48)&gt;=1,COUNTIFS(E$13:E33,E48,F$13:F33,"Category"),"")</f>
        <v/>
      </c>
      <c r="I48" t="b">
        <f>+IFERROR(IF(COUNT(I$13:I15),ROUND(SUMIFS(I$13:I15,$F$13:$F15,"More than 1 percentage of shareholding",$E$13:$E15,$E48),0),""),"")&lt;=IFERROR(IF(COUNT(I$13:I15),ROUND(SUMIFS(I$13:I15,$F$13:$F15,"Category",$E$13:$E15,$E48),0),""),"")</f>
        <v>1</v>
      </c>
      <c r="J48" t="b">
        <f>+IFERROR(IF(COUNT(J$13:J15),ROUND(SUMIFS(J$13:J15,$F$13:$F15,"More than 1 percentage of shareholding",$E$13:$E15,$E48),0),""),"")&lt;=IFERROR(IF(COUNT(J$13:J15),ROUND(SUMIFS(J$13:J15,$F$13:$F15,"Category",$E$13:$E15,$E48),0),""),"")</f>
        <v>1</v>
      </c>
      <c r="K48" t="b">
        <f>+IFERROR(IF(COUNT(K$13:K15),ROUND(SUMIFS(K$13:K15,$F$13:$F15,"More than 1 percentage of shareholding",$E$13:$E15,$E48),0),""),"")&lt;=IFERROR(IF(COUNT(K$13:K15),ROUND(SUMIFS(K$13:K15,$F$13:$F15,"Category",$E$13:$E15,$E48),0),""),"")</f>
        <v>1</v>
      </c>
      <c r="L48" t="b">
        <f>+IFERROR(IF(COUNT(L$13:L15),ROUND(SUMIFS(L$13:L15,$F$13:$F15,"More than 1 percentage of shareholding",$E$13:$E15,$E48),0),""),"")&lt;=IFERROR(IF(COUNT(L$13:L15),ROUND(SUMIFS(L$13:L15,$F$13:$F15,"Category",$E$13:$E15,$E48),0),""),"")</f>
        <v>1</v>
      </c>
      <c r="M48" t="b">
        <f>+IFERROR(IF(COUNT(M$13:M15),ROUND(SUMIFS(M$13:M15,$F$13:$F15,"More than 1 percentage of shareholding",$E$13:$E15,$E48),0),""),"")&lt;=IFERROR(IF(COUNT(M$13:M15),ROUND(SUMIFS(M$13:M15,$F$13:$F15,"Category",$E$13:$E15,$E48),0),""),"")</f>
        <v>1</v>
      </c>
      <c r="N48" t="b">
        <f>+IFERROR(IF(COUNT(N$13:N15),ROUND(SUMIFS(N$13:N15,$F$13:$F15,"More than 1 percentage of shareholding",$E$13:$E15,$E48),0),""),"")&lt;=IFERROR(IF(COUNT(N$13:N15),ROUND(SUMIFS(N$13:N15,$F$13:$F15,"Category",$E$13:$E15,$E48),0),""),"")</f>
        <v>1</v>
      </c>
      <c r="O48" t="b">
        <f>+IFERROR(IF(COUNT(O$13:O15),ROUND(SUMIFS(O$13:O15,$F$13:$F15,"More than 1 percentage of shareholding",$E$13:$E15,$E48),0),""),"")&lt;=IFERROR(IF(COUNT(O$13:O15),ROUND(SUMIFS(O$13:O15,$F$13:$F15,"Category",$E$13:$E15,$E48),0),""),"")</f>
        <v>1</v>
      </c>
      <c r="P48" t="b">
        <f>+IFERROR(IF(COUNT(P$13:P15),ROUND(SUMIFS(P$13:P15,$F$13:$F15,"More than 1 percentage of shareholding",$E$13:$E15,$E48),0),""),"")&lt;=IFERROR(IF(COUNT(P$13:P15),ROUND(SUMIFS(P$13:P15,$F$13:$F15,"Category",$E$13:$E15,$E48),0),""),"")</f>
        <v>1</v>
      </c>
      <c r="Q48" t="b">
        <f>+IFERROR(IF(COUNT(Q$13:Q15),ROUND(SUMIFS(Q$13:Q15,$F$13:$F15,"More than 1 percentage of shareholding",$E$13:$E15,$E48),0),""),"")&lt;=IFERROR(IF(COUNT(Q$13:Q15),ROUND(SUMIFS(Q$13:Q15,$F$13:$F15,"Category",$E$13:$E15,$E48),0),""),"")</f>
        <v>1</v>
      </c>
      <c r="R48" t="b">
        <f>+IFERROR(IF(COUNT(R$13:R15),ROUND(SUMIFS(R$13:R15,$F$13:$F15,"More than 1 percentage of shareholding",$E$13:$E15,$E48),0),""),"")&lt;=IFERROR(IF(COUNT(R$13:R15),ROUND(SUMIFS(R$13:R15,$F$13:$F15,"Category",$E$13:$E15,$E48),0),""),"")</f>
        <v>1</v>
      </c>
      <c r="S48" t="b">
        <f>+IFERROR(IF(COUNT(S$13:S15),ROUND(SUMIFS(S$13:S15,$F$13:$F15,"More than 1 percentage of shareholding",$E$13:$E15,$E48),0),""),"")&lt;=IFERROR(IF(COUNT(S$13:S15),ROUND(SUMIFS(S$13:S15,$F$13:$F15,"Category",$E$13:$E15,$E48),0),""),"")</f>
        <v>1</v>
      </c>
      <c r="T48" t="b">
        <f>+IFERROR(IF(COUNT(T$13:T15),ROUND(SUMIFS(T$13:T15,$F$13:$F15,"More than 1 percentage of shareholding",$E$13:$E15,$E48),0),""),"")&lt;=IFERROR(IF(COUNT(T$13:T15),ROUND(SUMIFS(T$13:T15,$F$13:$F15,"Category",$E$13:$E15,$E48),0),""),"")</f>
        <v>1</v>
      </c>
      <c r="U48" t="b">
        <f>+IFERROR(IF(COUNT(U$13:U15),ROUND(SUMIFS(U$13:U15,$F$13:$F15,"More than 1 percentage of shareholding",$E$13:$E15,$E48),0),""),"")&lt;=IFERROR(IF(COUNT(U$13:U15),ROUND(SUMIFS(U$13:U15,$F$13:$F15,"Category",$E$13:$E15,$E48),0),""),"")</f>
        <v>1</v>
      </c>
      <c r="V48" t="b">
        <f>+IFERROR(IF(COUNT(V$13:V15),ROUND(SUMIFS(V$13:V15,$F$13:$F15,"More than 1 percentage of shareholding",$E$13:$E15,$E48),0),""),"")&lt;=IFERROR(IF(COUNT(V$13:V15),ROUND(SUMIFS(V$13:V15,$F$13:$F15,"Category",$E$13:$E15,$E48),0),""),"")</f>
        <v>1</v>
      </c>
      <c r="W48" t="b">
        <f>+IFERROR(IF(COUNT(W$13:W15),ROUND(SUMIFS(W$13:W15,$F$13:$F15,"More than 1 percentage of shareholding",$E$13:$E15,$E48),0),""),"")&lt;=IFERROR(IF(COUNT(W$13:W15),ROUND(SUMIFS(W$13:W15,$F$13:$F15,"Category",$E$13:$E15,$E48),0),""),"")</f>
        <v>1</v>
      </c>
      <c r="X48" t="b">
        <f>+IFERROR(IF(COUNT(X$13:X15),ROUND(SUMIFS(X$13:X15,$F$13:$F15,"More than 1 percentage of shareholding",$E$13:$E15,$E48),0),""),"")&lt;=IFERROR(IF(COUNT(X$13:X15),ROUND(SUMIFS(X$13:X15,$F$13:$F15,"Category",$E$13:$E15,$E48),0),""),"")</f>
        <v>1</v>
      </c>
      <c r="Y48" t="b">
        <f>+IFERROR(IF(COUNT(Y$13:Y15),ROUND(SUMIFS(Y$13:Y15,$F$13:$F15,"More than 1 percentage of shareholding",$E$13:$E15,$E48),0),""),"")&lt;=IFERROR(IF(COUNT(Y$13:Y15),ROUND(SUMIFS(Y$13:Y15,$F$13:$F15,"Category",$E$13:$E15,$E48),0),""),"")</f>
        <v>1</v>
      </c>
    </row>
    <row r="49" spans="5:25" hidden="1">
      <c r="E49" t="s">
        <v>469</v>
      </c>
      <c r="F49" t="str">
        <f>IF(COUNTIF(E$13:E34,E49)&gt;=1,COUNTIFS(E$13:E34,E49,F$13:F34,"Category"),"")</f>
        <v/>
      </c>
      <c r="I49" t="b">
        <f>+IFERROR(IF(COUNT(I$13:I15),ROUND(SUMIFS(I$13:I15,$F$13:$F15,"More than 1 percentage of shareholding",$E$13:$E15,$E49),0),""),"")&lt;=IFERROR(IF(COUNT(I$13:I15),ROUND(SUMIFS(I$13:I15,$F$13:$F15,"Category",$E$13:$E15,$E49),0),""),"")</f>
        <v>1</v>
      </c>
      <c r="J49" t="b">
        <f>+IFERROR(IF(COUNT(J$13:J15),ROUND(SUMIFS(J$13:J15,$F$13:$F15,"More than 1 percentage of shareholding",$E$13:$E15,$E49),0),""),"")&lt;=IFERROR(IF(COUNT(J$13:J15),ROUND(SUMIFS(J$13:J15,$F$13:$F15,"Category",$E$13:$E15,$E49),0),""),"")</f>
        <v>1</v>
      </c>
      <c r="K49" t="b">
        <f>+IFERROR(IF(COUNT(K$13:K15),ROUND(SUMIFS(K$13:K15,$F$13:$F15,"More than 1 percentage of shareholding",$E$13:$E15,$E49),0),""),"")&lt;=IFERROR(IF(COUNT(K$13:K15),ROUND(SUMIFS(K$13:K15,$F$13:$F15,"Category",$E$13:$E15,$E49),0),""),"")</f>
        <v>1</v>
      </c>
      <c r="L49" t="b">
        <f>+IFERROR(IF(COUNT(L$13:L15),ROUND(SUMIFS(L$13:L15,$F$13:$F15,"More than 1 percentage of shareholding",$E$13:$E15,$E49),0),""),"")&lt;=IFERROR(IF(COUNT(L$13:L15),ROUND(SUMIFS(L$13:L15,$F$13:$F15,"Category",$E$13:$E15,$E49),0),""),"")</f>
        <v>1</v>
      </c>
      <c r="M49" t="b">
        <f>+IFERROR(IF(COUNT(M$13:M15),ROUND(SUMIFS(M$13:M15,$F$13:$F15,"More than 1 percentage of shareholding",$E$13:$E15,$E49),0),""),"")&lt;=IFERROR(IF(COUNT(M$13:M15),ROUND(SUMIFS(M$13:M15,$F$13:$F15,"Category",$E$13:$E15,$E49),0),""),"")</f>
        <v>1</v>
      </c>
      <c r="N49" t="b">
        <f>+IFERROR(IF(COUNT(N$13:N15),ROUND(SUMIFS(N$13:N15,$F$13:$F15,"More than 1 percentage of shareholding",$E$13:$E15,$E49),0),""),"")&lt;=IFERROR(IF(COUNT(N$13:N15),ROUND(SUMIFS(N$13:N15,$F$13:$F15,"Category",$E$13:$E15,$E49),0),""),"")</f>
        <v>1</v>
      </c>
      <c r="O49" t="b">
        <f>+IFERROR(IF(COUNT(O$13:O15),ROUND(SUMIFS(O$13:O15,$F$13:$F15,"More than 1 percentage of shareholding",$E$13:$E15,$E49),0),""),"")&lt;=IFERROR(IF(COUNT(O$13:O15),ROUND(SUMIFS(O$13:O15,$F$13:$F15,"Category",$E$13:$E15,$E49),0),""),"")</f>
        <v>1</v>
      </c>
      <c r="P49" t="b">
        <f>+IFERROR(IF(COUNT(P$13:P15),ROUND(SUMIFS(P$13:P15,$F$13:$F15,"More than 1 percentage of shareholding",$E$13:$E15,$E49),0),""),"")&lt;=IFERROR(IF(COUNT(P$13:P15),ROUND(SUMIFS(P$13:P15,$F$13:$F15,"Category",$E$13:$E15,$E49),0),""),"")</f>
        <v>1</v>
      </c>
      <c r="Q49" t="b">
        <f>+IFERROR(IF(COUNT(Q$13:Q15),ROUND(SUMIFS(Q$13:Q15,$F$13:$F15,"More than 1 percentage of shareholding",$E$13:$E15,$E49),0),""),"")&lt;=IFERROR(IF(COUNT(Q$13:Q15),ROUND(SUMIFS(Q$13:Q15,$F$13:$F15,"Category",$E$13:$E15,$E49),0),""),"")</f>
        <v>1</v>
      </c>
      <c r="R49" t="b">
        <f>+IFERROR(IF(COUNT(R$13:R15),ROUND(SUMIFS(R$13:R15,$F$13:$F15,"More than 1 percentage of shareholding",$E$13:$E15,$E49),0),""),"")&lt;=IFERROR(IF(COUNT(R$13:R15),ROUND(SUMIFS(R$13:R15,$F$13:$F15,"Category",$E$13:$E15,$E49),0),""),"")</f>
        <v>1</v>
      </c>
      <c r="S49" t="b">
        <f>+IFERROR(IF(COUNT(S$13:S15),ROUND(SUMIFS(S$13:S15,$F$13:$F15,"More than 1 percentage of shareholding",$E$13:$E15,$E49),0),""),"")&lt;=IFERROR(IF(COUNT(S$13:S15),ROUND(SUMIFS(S$13:S15,$F$13:$F15,"Category",$E$13:$E15,$E49),0),""),"")</f>
        <v>1</v>
      </c>
      <c r="T49" t="b">
        <f>+IFERROR(IF(COUNT(T$13:T15),ROUND(SUMIFS(T$13:T15,$F$13:$F15,"More than 1 percentage of shareholding",$E$13:$E15,$E49),0),""),"")&lt;=IFERROR(IF(COUNT(T$13:T15),ROUND(SUMIFS(T$13:T15,$F$13:$F15,"Category",$E$13:$E15,$E49),0),""),"")</f>
        <v>1</v>
      </c>
      <c r="U49" t="b">
        <f>+IFERROR(IF(COUNT(U$13:U15),ROUND(SUMIFS(U$13:U15,$F$13:$F15,"More than 1 percentage of shareholding",$E$13:$E15,$E49),0),""),"")&lt;=IFERROR(IF(COUNT(U$13:U15),ROUND(SUMIFS(U$13:U15,$F$13:$F15,"Category",$E$13:$E15,$E49),0),""),"")</f>
        <v>1</v>
      </c>
      <c r="V49" t="b">
        <f>+IFERROR(IF(COUNT(V$13:V15),ROUND(SUMIFS(V$13:V15,$F$13:$F15,"More than 1 percentage of shareholding",$E$13:$E15,$E49),0),""),"")&lt;=IFERROR(IF(COUNT(V$13:V15),ROUND(SUMIFS(V$13:V15,$F$13:$F15,"Category",$E$13:$E15,$E49),0),""),"")</f>
        <v>1</v>
      </c>
      <c r="W49" t="b">
        <f>+IFERROR(IF(COUNT(W$13:W15),ROUND(SUMIFS(W$13:W15,$F$13:$F15,"More than 1 percentage of shareholding",$E$13:$E15,$E49),0),""),"")&lt;=IFERROR(IF(COUNT(W$13:W15),ROUND(SUMIFS(W$13:W15,$F$13:$F15,"Category",$E$13:$E15,$E49),0),""),"")</f>
        <v>1</v>
      </c>
      <c r="X49" t="b">
        <f>+IFERROR(IF(COUNT(X$13:X15),ROUND(SUMIFS(X$13:X15,$F$13:$F15,"More than 1 percentage of shareholding",$E$13:$E15,$E49),0),""),"")&lt;=IFERROR(IF(COUNT(X$13:X15),ROUND(SUMIFS(X$13:X15,$F$13:$F15,"Category",$E$13:$E15,$E49),0),""),"")</f>
        <v>1</v>
      </c>
      <c r="Y49" t="b">
        <f>+IFERROR(IF(COUNT(Y$13:Y15),ROUND(SUMIFS(Y$13:Y15,$F$13:$F15,"More than 1 percentage of shareholding",$E$13:$E15,$E49),0),""),"")&lt;=IFERROR(IF(COUNT(Y$13:Y15),ROUND(SUMIFS(Y$13:Y15,$F$13:$F15,"Category",$E$13:$E15,$E49),0),""),"")</f>
        <v>1</v>
      </c>
    </row>
    <row r="50" spans="5:25" hidden="1">
      <c r="E50" t="s">
        <v>342</v>
      </c>
      <c r="F50" t="str">
        <f>IF(COUNTIF(E$13:E35,E50)&gt;=1,COUNTIFS(E$13:E35,E50,F$13:F35,"Category"),"")</f>
        <v/>
      </c>
      <c r="I50" t="b">
        <f>+IFERROR(IF(COUNT(I$13:I15),ROUND(SUMIFS(I$13:I15,$F$13:$F15,"More than 1 percentage of shareholding",$E$13:$E15,$E50),0),""),"")&lt;=IFERROR(IF(COUNT(I$13:I15),ROUND(SUMIFS(I$13:I15,$F$13:$F15,"Category",$E$13:$E15,$E50),0),""),"")</f>
        <v>1</v>
      </c>
      <c r="J50" t="b">
        <f>+IFERROR(IF(COUNT(J$13:J15),ROUND(SUMIFS(J$13:J15,$F$13:$F15,"More than 1 percentage of shareholding",$E$13:$E15,$E50),0),""),"")&lt;=IFERROR(IF(COUNT(J$13:J15),ROUND(SUMIFS(J$13:J15,$F$13:$F15,"Category",$E$13:$E15,$E50),0),""),"")</f>
        <v>1</v>
      </c>
      <c r="K50" t="b">
        <f>+IFERROR(IF(COUNT(K$13:K15),ROUND(SUMIFS(K$13:K15,$F$13:$F15,"More than 1 percentage of shareholding",$E$13:$E15,$E50),0),""),"")&lt;=IFERROR(IF(COUNT(K$13:K15),ROUND(SUMIFS(K$13:K15,$F$13:$F15,"Category",$E$13:$E15,$E50),0),""),"")</f>
        <v>1</v>
      </c>
      <c r="L50" t="b">
        <f>+IFERROR(IF(COUNT(L$13:L15),ROUND(SUMIFS(L$13:L15,$F$13:$F15,"More than 1 percentage of shareholding",$E$13:$E15,$E50),0),""),"")&lt;=IFERROR(IF(COUNT(L$13:L15),ROUND(SUMIFS(L$13:L15,$F$13:$F15,"Category",$E$13:$E15,$E50),0),""),"")</f>
        <v>1</v>
      </c>
      <c r="M50" t="b">
        <f>+IFERROR(IF(COUNT(M$13:M15),ROUND(SUMIFS(M$13:M15,$F$13:$F15,"More than 1 percentage of shareholding",$E$13:$E15,$E50),0),""),"")&lt;=IFERROR(IF(COUNT(M$13:M15),ROUND(SUMIFS(M$13:M15,$F$13:$F15,"Category",$E$13:$E15,$E50),0),""),"")</f>
        <v>1</v>
      </c>
      <c r="N50" t="b">
        <f>+IFERROR(IF(COUNT(N$13:N15),ROUND(SUMIFS(N$13:N15,$F$13:$F15,"More than 1 percentage of shareholding",$E$13:$E15,$E50),0),""),"")&lt;=IFERROR(IF(COUNT(N$13:N15),ROUND(SUMIFS(N$13:N15,$F$13:$F15,"Category",$E$13:$E15,$E50),0),""),"")</f>
        <v>1</v>
      </c>
      <c r="O50" t="b">
        <f>+IFERROR(IF(COUNT(O$13:O15),ROUND(SUMIFS(O$13:O15,$F$13:$F15,"More than 1 percentage of shareholding",$E$13:$E15,$E50),0),""),"")&lt;=IFERROR(IF(COUNT(O$13:O15),ROUND(SUMIFS(O$13:O15,$F$13:$F15,"Category",$E$13:$E15,$E50),0),""),"")</f>
        <v>1</v>
      </c>
      <c r="P50" t="b">
        <f>+IFERROR(IF(COUNT(P$13:P15),ROUND(SUMIFS(P$13:P15,$F$13:$F15,"More than 1 percentage of shareholding",$E$13:$E15,$E50),0),""),"")&lt;=IFERROR(IF(COUNT(P$13:P15),ROUND(SUMIFS(P$13:P15,$F$13:$F15,"Category",$E$13:$E15,$E50),0),""),"")</f>
        <v>1</v>
      </c>
      <c r="Q50" t="b">
        <f>+IFERROR(IF(COUNT(Q$13:Q15),ROUND(SUMIFS(Q$13:Q15,$F$13:$F15,"More than 1 percentage of shareholding",$E$13:$E15,$E50),0),""),"")&lt;=IFERROR(IF(COUNT(Q$13:Q15),ROUND(SUMIFS(Q$13:Q15,$F$13:$F15,"Category",$E$13:$E15,$E50),0),""),"")</f>
        <v>1</v>
      </c>
      <c r="R50" t="b">
        <f>+IFERROR(IF(COUNT(R$13:R15),ROUND(SUMIFS(R$13:R15,$F$13:$F15,"More than 1 percentage of shareholding",$E$13:$E15,$E50),0),""),"")&lt;=IFERROR(IF(COUNT(R$13:R15),ROUND(SUMIFS(R$13:R15,$F$13:$F15,"Category",$E$13:$E15,$E50),0),""),"")</f>
        <v>1</v>
      </c>
      <c r="S50" t="b">
        <f>+IFERROR(IF(COUNT(S$13:S15),ROUND(SUMIFS(S$13:S15,$F$13:$F15,"More than 1 percentage of shareholding",$E$13:$E15,$E50),0),""),"")&lt;=IFERROR(IF(COUNT(S$13:S15),ROUND(SUMIFS(S$13:S15,$F$13:$F15,"Category",$E$13:$E15,$E50),0),""),"")</f>
        <v>1</v>
      </c>
      <c r="T50" t="b">
        <f>+IFERROR(IF(COUNT(T$13:T15),ROUND(SUMIFS(T$13:T15,$F$13:$F15,"More than 1 percentage of shareholding",$E$13:$E15,$E50),0),""),"")&lt;=IFERROR(IF(COUNT(T$13:T15),ROUND(SUMIFS(T$13:T15,$F$13:$F15,"Category",$E$13:$E15,$E50),0),""),"")</f>
        <v>1</v>
      </c>
      <c r="U50" t="b">
        <f>+IFERROR(IF(COUNT(U$13:U15),ROUND(SUMIFS(U$13:U15,$F$13:$F15,"More than 1 percentage of shareholding",$E$13:$E15,$E50),0),""),"")&lt;=IFERROR(IF(COUNT(U$13:U15),ROUND(SUMIFS(U$13:U15,$F$13:$F15,"Category",$E$13:$E15,$E50),0),""),"")</f>
        <v>1</v>
      </c>
      <c r="V50" t="b">
        <f>+IFERROR(IF(COUNT(V$13:V15),ROUND(SUMIFS(V$13:V15,$F$13:$F15,"More than 1 percentage of shareholding",$E$13:$E15,$E50),0),""),"")&lt;=IFERROR(IF(COUNT(V$13:V15),ROUND(SUMIFS(V$13:V15,$F$13:$F15,"Category",$E$13:$E15,$E50),0),""),"")</f>
        <v>1</v>
      </c>
      <c r="W50" t="b">
        <f>+IFERROR(IF(COUNT(W$13:W15),ROUND(SUMIFS(W$13:W15,$F$13:$F15,"More than 1 percentage of shareholding",$E$13:$E15,$E50),0),""),"")&lt;=IFERROR(IF(COUNT(W$13:W15),ROUND(SUMIFS(W$13:W15,$F$13:$F15,"Category",$E$13:$E15,$E50),0),""),"")</f>
        <v>1</v>
      </c>
      <c r="X50" t="b">
        <f>+IFERROR(IF(COUNT(X$13:X15),ROUND(SUMIFS(X$13:X15,$F$13:$F15,"More than 1 percentage of shareholding",$E$13:$E15,$E50),0),""),"")&lt;=IFERROR(IF(COUNT(X$13:X15),ROUND(SUMIFS(X$13:X15,$F$13:$F15,"Category",$E$13:$E15,$E50),0),""),"")</f>
        <v>1</v>
      </c>
      <c r="Y50" t="b">
        <f>+IFERROR(IF(COUNT(Y$13:Y15),ROUND(SUMIFS(Y$13:Y15,$F$13:$F15,"More than 1 percentage of shareholding",$E$13:$E15,$E50),0),""),"")&lt;=IFERROR(IF(COUNT(Y$13:Y15),ROUND(SUMIFS(Y$13:Y15,$F$13:$F15,"Category",$E$13:$E15,$E50),0),""),"")</f>
        <v>1</v>
      </c>
    </row>
    <row r="51" spans="5:25" hidden="1">
      <c r="E51" t="s">
        <v>337</v>
      </c>
      <c r="F51" t="str">
        <f>IF(COUNTIF(E$13:E36,E51)&gt;=1,COUNTIFS(E$13:E36,E51,F$13:F36,"Category"),"")</f>
        <v/>
      </c>
      <c r="I51" t="b">
        <f>+IFERROR(IF(COUNT(I$13:I15),ROUND(SUMIFS(I$13:I15,$F$13:$F15,"More than 1 percentage of shareholding",$E$13:$E15,$E51),0),""),"")&lt;=IFERROR(IF(COUNT(I$13:I15),ROUND(SUMIFS(I$13:I15,$F$13:$F15,"Category",$E$13:$E15,$E51),0),""),"")</f>
        <v>1</v>
      </c>
      <c r="J51" t="b">
        <f>+IFERROR(IF(COUNT(J$13:J15),ROUND(SUMIFS(J$13:J15,$F$13:$F15,"More than 1 percentage of shareholding",$E$13:$E15,$E51),0),""),"")&lt;=IFERROR(IF(COUNT(J$13:J15),ROUND(SUMIFS(J$13:J15,$F$13:$F15,"Category",$E$13:$E15,$E51),0),""),"")</f>
        <v>1</v>
      </c>
      <c r="K51" t="b">
        <f>+IFERROR(IF(COUNT(K$13:K15),ROUND(SUMIFS(K$13:K15,$F$13:$F15,"More than 1 percentage of shareholding",$E$13:$E15,$E51),0),""),"")&lt;=IFERROR(IF(COUNT(K$13:K15),ROUND(SUMIFS(K$13:K15,$F$13:$F15,"Category",$E$13:$E15,$E51),0),""),"")</f>
        <v>1</v>
      </c>
      <c r="L51" t="b">
        <f>+IFERROR(IF(COUNT(L$13:L15),ROUND(SUMIFS(L$13:L15,$F$13:$F15,"More than 1 percentage of shareholding",$E$13:$E15,$E51),0),""),"")&lt;=IFERROR(IF(COUNT(L$13:L15),ROUND(SUMIFS(L$13:L15,$F$13:$F15,"Category",$E$13:$E15,$E51),0),""),"")</f>
        <v>1</v>
      </c>
      <c r="M51" t="b">
        <f>+IFERROR(IF(COUNT(M$13:M15),ROUND(SUMIFS(M$13:M15,$F$13:$F15,"More than 1 percentage of shareholding",$E$13:$E15,$E51),0),""),"")&lt;=IFERROR(IF(COUNT(M$13:M15),ROUND(SUMIFS(M$13:M15,$F$13:$F15,"Category",$E$13:$E15,$E51),0),""),"")</f>
        <v>1</v>
      </c>
      <c r="N51" t="b">
        <f>+IFERROR(IF(COUNT(N$13:N15),ROUND(SUMIFS(N$13:N15,$F$13:$F15,"More than 1 percentage of shareholding",$E$13:$E15,$E51),0),""),"")&lt;=IFERROR(IF(COUNT(N$13:N15),ROUND(SUMIFS(N$13:N15,$F$13:$F15,"Category",$E$13:$E15,$E51),0),""),"")</f>
        <v>1</v>
      </c>
      <c r="O51" t="b">
        <f>+IFERROR(IF(COUNT(O$13:O15),ROUND(SUMIFS(O$13:O15,$F$13:$F15,"More than 1 percentage of shareholding",$E$13:$E15,$E51),0),""),"")&lt;=IFERROR(IF(COUNT(O$13:O15),ROUND(SUMIFS(O$13:O15,$F$13:$F15,"Category",$E$13:$E15,$E51),0),""),"")</f>
        <v>1</v>
      </c>
      <c r="P51" t="b">
        <f>+IFERROR(IF(COUNT(P$13:P15),ROUND(SUMIFS(P$13:P15,$F$13:$F15,"More than 1 percentage of shareholding",$E$13:$E15,$E51),0),""),"")&lt;=IFERROR(IF(COUNT(P$13:P15),ROUND(SUMIFS(P$13:P15,$F$13:$F15,"Category",$E$13:$E15,$E51),0),""),"")</f>
        <v>1</v>
      </c>
      <c r="Q51" t="b">
        <f>+IFERROR(IF(COUNT(Q$13:Q15),ROUND(SUMIFS(Q$13:Q15,$F$13:$F15,"More than 1 percentage of shareholding",$E$13:$E15,$E51),0),""),"")&lt;=IFERROR(IF(COUNT(Q$13:Q15),ROUND(SUMIFS(Q$13:Q15,$F$13:$F15,"Category",$E$13:$E15,$E51),0),""),"")</f>
        <v>1</v>
      </c>
      <c r="R51" t="b">
        <f>+IFERROR(IF(COUNT(R$13:R15),ROUND(SUMIFS(R$13:R15,$F$13:$F15,"More than 1 percentage of shareholding",$E$13:$E15,$E51),0),""),"")&lt;=IFERROR(IF(COUNT(R$13:R15),ROUND(SUMIFS(R$13:R15,$F$13:$F15,"Category",$E$13:$E15,$E51),0),""),"")</f>
        <v>1</v>
      </c>
      <c r="S51" t="b">
        <f>+IFERROR(IF(COUNT(S$13:S15),ROUND(SUMIFS(S$13:S15,$F$13:$F15,"More than 1 percentage of shareholding",$E$13:$E15,$E51),0),""),"")&lt;=IFERROR(IF(COUNT(S$13:S15),ROUND(SUMIFS(S$13:S15,$F$13:$F15,"Category",$E$13:$E15,$E51),0),""),"")</f>
        <v>1</v>
      </c>
      <c r="T51" t="b">
        <f>+IFERROR(IF(COUNT(T$13:T15),ROUND(SUMIFS(T$13:T15,$F$13:$F15,"More than 1 percentage of shareholding",$E$13:$E15,$E51),0),""),"")&lt;=IFERROR(IF(COUNT(T$13:T15),ROUND(SUMIFS(T$13:T15,$F$13:$F15,"Category",$E$13:$E15,$E51),0),""),"")</f>
        <v>1</v>
      </c>
      <c r="U51" t="b">
        <f>+IFERROR(IF(COUNT(U$13:U15),ROUND(SUMIFS(U$13:U15,$F$13:$F15,"More than 1 percentage of shareholding",$E$13:$E15,$E51),0),""),"")&lt;=IFERROR(IF(COUNT(U$13:U15),ROUND(SUMIFS(U$13:U15,$F$13:$F15,"Category",$E$13:$E15,$E51),0),""),"")</f>
        <v>1</v>
      </c>
      <c r="V51" t="b">
        <f>+IFERROR(IF(COUNT(V$13:V15),ROUND(SUMIFS(V$13:V15,$F$13:$F15,"More than 1 percentage of shareholding",$E$13:$E15,$E51),0),""),"")&lt;=IFERROR(IF(COUNT(V$13:V15),ROUND(SUMIFS(V$13:V15,$F$13:$F15,"Category",$E$13:$E15,$E51),0),""),"")</f>
        <v>1</v>
      </c>
      <c r="W51" t="b">
        <f>+IFERROR(IF(COUNT(W$13:W15),ROUND(SUMIFS(W$13:W15,$F$13:$F15,"More than 1 percentage of shareholding",$E$13:$E15,$E51),0),""),"")&lt;=IFERROR(IF(COUNT(W$13:W15),ROUND(SUMIFS(W$13:W15,$F$13:$F15,"Category",$E$13:$E15,$E51),0),""),"")</f>
        <v>1</v>
      </c>
      <c r="X51" t="b">
        <f>+IFERROR(IF(COUNT(X$13:X15),ROUND(SUMIFS(X$13:X15,$F$13:$F15,"More than 1 percentage of shareholding",$E$13:$E15,$E51),0),""),"")&lt;=IFERROR(IF(COUNT(X$13:X15),ROUND(SUMIFS(X$13:X15,$F$13:$F15,"Category",$E$13:$E15,$E51),0),""),"")</f>
        <v>1</v>
      </c>
      <c r="Y51" t="b">
        <f>+IFERROR(IF(COUNT(Y$13:Y15),ROUND(SUMIFS(Y$13:Y15,$F$13:$F15,"More than 1 percentage of shareholding",$E$13:$E15,$E51),0),""),"")&lt;=IFERROR(IF(COUNT(Y$13:Y15),ROUND(SUMIFS(Y$13:Y15,$F$13:$F15,"Category",$E$13:$E15,$E51),0),""),"")</f>
        <v>1</v>
      </c>
    </row>
    <row r="52" spans="5:25" hidden="1">
      <c r="E52" t="s">
        <v>335</v>
      </c>
      <c r="F52" t="str">
        <f>IF(COUNTIF(E$13:E37,E52)&gt;=1,COUNTIFS(E$13:E37,E52,F$13:F37,"Category"),"")</f>
        <v/>
      </c>
      <c r="I52" t="b">
        <f>+IFERROR(IF(COUNT(I$13:I15),ROUND(SUMIFS(I$13:I15,$F$13:$F15,"More than 1 percentage of shareholding",$E$13:$E15,$E52),0),""),"")&lt;=IFERROR(IF(COUNT(I$13:I15),ROUND(SUMIFS(I$13:I15,$F$13:$F15,"Category",$E$13:$E15,$E52),0),""),"")</f>
        <v>1</v>
      </c>
      <c r="J52" t="b">
        <f>+IFERROR(IF(COUNT(J$13:J15),ROUND(SUMIFS(J$13:J15,$F$13:$F15,"More than 1 percentage of shareholding",$E$13:$E15,$E52),0),""),"")&lt;=IFERROR(IF(COUNT(J$13:J15),ROUND(SUMIFS(J$13:J15,$F$13:$F15,"Category",$E$13:$E15,$E52),0),""),"")</f>
        <v>1</v>
      </c>
      <c r="K52" t="b">
        <f>+IFERROR(IF(COUNT(K$13:K15),ROUND(SUMIFS(K$13:K15,$F$13:$F15,"More than 1 percentage of shareholding",$E$13:$E15,$E52),0),""),"")&lt;=IFERROR(IF(COUNT(K$13:K15),ROUND(SUMIFS(K$13:K15,$F$13:$F15,"Category",$E$13:$E15,$E52),0),""),"")</f>
        <v>1</v>
      </c>
      <c r="L52" t="b">
        <f>+IFERROR(IF(COUNT(L$13:L15),ROUND(SUMIFS(L$13:L15,$F$13:$F15,"More than 1 percentage of shareholding",$E$13:$E15,$E52),0),""),"")&lt;=IFERROR(IF(COUNT(L$13:L15),ROUND(SUMIFS(L$13:L15,$F$13:$F15,"Category",$E$13:$E15,$E52),0),""),"")</f>
        <v>1</v>
      </c>
      <c r="M52" t="b">
        <f>+IFERROR(IF(COUNT(M$13:M15),ROUND(SUMIFS(M$13:M15,$F$13:$F15,"More than 1 percentage of shareholding",$E$13:$E15,$E52),0),""),"")&lt;=IFERROR(IF(COUNT(M$13:M15),ROUND(SUMIFS(M$13:M15,$F$13:$F15,"Category",$E$13:$E15,$E52),0),""),"")</f>
        <v>1</v>
      </c>
      <c r="N52" t="b">
        <f>+IFERROR(IF(COUNT(N$13:N15),ROUND(SUMIFS(N$13:N15,$F$13:$F15,"More than 1 percentage of shareholding",$E$13:$E15,$E52),0),""),"")&lt;=IFERROR(IF(COUNT(N$13:N15),ROUND(SUMIFS(N$13:N15,$F$13:$F15,"Category",$E$13:$E15,$E52),0),""),"")</f>
        <v>1</v>
      </c>
      <c r="O52" t="b">
        <f>+IFERROR(IF(COUNT(O$13:O15),ROUND(SUMIFS(O$13:O15,$F$13:$F15,"More than 1 percentage of shareholding",$E$13:$E15,$E52),0),""),"")&lt;=IFERROR(IF(COUNT(O$13:O15),ROUND(SUMIFS(O$13:O15,$F$13:$F15,"Category",$E$13:$E15,$E52),0),""),"")</f>
        <v>1</v>
      </c>
      <c r="P52" t="b">
        <f>+IFERROR(IF(COUNT(P$13:P15),ROUND(SUMIFS(P$13:P15,$F$13:$F15,"More than 1 percentage of shareholding",$E$13:$E15,$E52),0),""),"")&lt;=IFERROR(IF(COUNT(P$13:P15),ROUND(SUMIFS(P$13:P15,$F$13:$F15,"Category",$E$13:$E15,$E52),0),""),"")</f>
        <v>1</v>
      </c>
      <c r="Q52" t="b">
        <f>+IFERROR(IF(COUNT(Q$13:Q15),ROUND(SUMIFS(Q$13:Q15,$F$13:$F15,"More than 1 percentage of shareholding",$E$13:$E15,$E52),0),""),"")&lt;=IFERROR(IF(COUNT(Q$13:Q15),ROUND(SUMIFS(Q$13:Q15,$F$13:$F15,"Category",$E$13:$E15,$E52),0),""),"")</f>
        <v>1</v>
      </c>
      <c r="R52" t="b">
        <f>+IFERROR(IF(COUNT(R$13:R15),ROUND(SUMIFS(R$13:R15,$F$13:$F15,"More than 1 percentage of shareholding",$E$13:$E15,$E52),0),""),"")&lt;=IFERROR(IF(COUNT(R$13:R15),ROUND(SUMIFS(R$13:R15,$F$13:$F15,"Category",$E$13:$E15,$E52),0),""),"")</f>
        <v>1</v>
      </c>
      <c r="S52" t="b">
        <f>+IFERROR(IF(COUNT(S$13:S15),ROUND(SUMIFS(S$13:S15,$F$13:$F15,"More than 1 percentage of shareholding",$E$13:$E15,$E52),0),""),"")&lt;=IFERROR(IF(COUNT(S$13:S15),ROUND(SUMIFS(S$13:S15,$F$13:$F15,"Category",$E$13:$E15,$E52),0),""),"")</f>
        <v>1</v>
      </c>
      <c r="T52" t="b">
        <f>+IFERROR(IF(COUNT(T$13:T15),ROUND(SUMIFS(T$13:T15,$F$13:$F15,"More than 1 percentage of shareholding",$E$13:$E15,$E52),0),""),"")&lt;=IFERROR(IF(COUNT(T$13:T15),ROUND(SUMIFS(T$13:T15,$F$13:$F15,"Category",$E$13:$E15,$E52),0),""),"")</f>
        <v>1</v>
      </c>
      <c r="U52" t="b">
        <f>+IFERROR(IF(COUNT(U$13:U15),ROUND(SUMIFS(U$13:U15,$F$13:$F15,"More than 1 percentage of shareholding",$E$13:$E15,$E52),0),""),"")&lt;=IFERROR(IF(COUNT(U$13:U15),ROUND(SUMIFS(U$13:U15,$F$13:$F15,"Category",$E$13:$E15,$E52),0),""),"")</f>
        <v>1</v>
      </c>
      <c r="V52" t="b">
        <f>+IFERROR(IF(COUNT(V$13:V15),ROUND(SUMIFS(V$13:V15,$F$13:$F15,"More than 1 percentage of shareholding",$E$13:$E15,$E52),0),""),"")&lt;=IFERROR(IF(COUNT(V$13:V15),ROUND(SUMIFS(V$13:V15,$F$13:$F15,"Category",$E$13:$E15,$E52),0),""),"")</f>
        <v>1</v>
      </c>
      <c r="W52" t="b">
        <f>+IFERROR(IF(COUNT(W$13:W15),ROUND(SUMIFS(W$13:W15,$F$13:$F15,"More than 1 percentage of shareholding",$E$13:$E15,$E52),0),""),"")&lt;=IFERROR(IF(COUNT(W$13:W15),ROUND(SUMIFS(W$13:W15,$F$13:$F15,"Category",$E$13:$E15,$E52),0),""),"")</f>
        <v>1</v>
      </c>
      <c r="X52" t="b">
        <f>+IFERROR(IF(COUNT(X$13:X15),ROUND(SUMIFS(X$13:X15,$F$13:$F15,"More than 1 percentage of shareholding",$E$13:$E15,$E52),0),""),"")&lt;=IFERROR(IF(COUNT(X$13:X15),ROUND(SUMIFS(X$13:X15,$F$13:$F15,"Category",$E$13:$E15,$E52),0),""),"")</f>
        <v>1</v>
      </c>
      <c r="Y52" t="b">
        <f>+IFERROR(IF(COUNT(Y$13:Y15),ROUND(SUMIFS(Y$13:Y15,$F$13:$F15,"More than 1 percentage of shareholding",$E$13:$E15,$E52),0),""),"")&lt;=IFERROR(IF(COUNT(Y$13:Y15),ROUND(SUMIFS(Y$13:Y15,$F$13:$F15,"Category",$E$13:$E15,$E52),0),""),"")</f>
        <v>1</v>
      </c>
    </row>
    <row r="53" spans="5:25" hidden="1">
      <c r="E53" t="s">
        <v>393</v>
      </c>
      <c r="F53" t="str">
        <f>IF(COUNTIF(E$13:E38,E53)&gt;=1,COUNTIFS(E$13:E38,E53,F$13:F38,"Category"),"")</f>
        <v/>
      </c>
      <c r="I53" t="b">
        <f>+IFERROR(IF(COUNT(I$13:I15),ROUND(SUMIFS(I$13:I15,$F$13:$F15,"More than 1 percentage of shareholding",$E$13:$E15,$E53),0),""),"")&lt;=IFERROR(IF(COUNT(I$13:I15),ROUND(SUMIFS(I$13:I15,$F$13:$F15,"Category",$E$13:$E15,$E53),0),""),"")</f>
        <v>1</v>
      </c>
      <c r="J53" t="b">
        <f>+IFERROR(IF(COUNT(J$13:J15),ROUND(SUMIFS(J$13:J15,$F$13:$F15,"More than 1 percentage of shareholding",$E$13:$E15,$E53),0),""),"")&lt;=IFERROR(IF(COUNT(J$13:J15),ROUND(SUMIFS(J$13:J15,$F$13:$F15,"Category",$E$13:$E15,$E53),0),""),"")</f>
        <v>1</v>
      </c>
      <c r="K53" t="b">
        <f>+IFERROR(IF(COUNT(K$13:K15),ROUND(SUMIFS(K$13:K15,$F$13:$F15,"More than 1 percentage of shareholding",$E$13:$E15,$E53),0),""),"")&lt;=IFERROR(IF(COUNT(K$13:K15),ROUND(SUMIFS(K$13:K15,$F$13:$F15,"Category",$E$13:$E15,$E53),0),""),"")</f>
        <v>1</v>
      </c>
      <c r="L53" t="b">
        <f>+IFERROR(IF(COUNT(L$13:L15),ROUND(SUMIFS(L$13:L15,$F$13:$F15,"More than 1 percentage of shareholding",$E$13:$E15,$E53),0),""),"")&lt;=IFERROR(IF(COUNT(L$13:L15),ROUND(SUMIFS(L$13:L15,$F$13:$F15,"Category",$E$13:$E15,$E53),0),""),"")</f>
        <v>1</v>
      </c>
      <c r="M53" t="b">
        <f>+IFERROR(IF(COUNT(M$13:M15),ROUND(SUMIFS(M$13:M15,$F$13:$F15,"More than 1 percentage of shareholding",$E$13:$E15,$E53),0),""),"")&lt;=IFERROR(IF(COUNT(M$13:M15),ROUND(SUMIFS(M$13:M15,$F$13:$F15,"Category",$E$13:$E15,$E53),0),""),"")</f>
        <v>1</v>
      </c>
      <c r="N53" t="b">
        <f>+IFERROR(IF(COUNT(N$13:N15),ROUND(SUMIFS(N$13:N15,$F$13:$F15,"More than 1 percentage of shareholding",$E$13:$E15,$E53),0),""),"")&lt;=IFERROR(IF(COUNT(N$13:N15),ROUND(SUMIFS(N$13:N15,$F$13:$F15,"Category",$E$13:$E15,$E53),0),""),"")</f>
        <v>1</v>
      </c>
      <c r="O53" t="b">
        <f>+IFERROR(IF(COUNT(O$13:O15),ROUND(SUMIFS(O$13:O15,$F$13:$F15,"More than 1 percentage of shareholding",$E$13:$E15,$E53),0),""),"")&lt;=IFERROR(IF(COUNT(O$13:O15),ROUND(SUMIFS(O$13:O15,$F$13:$F15,"Category",$E$13:$E15,$E53),0),""),"")</f>
        <v>1</v>
      </c>
      <c r="P53" t="b">
        <f>+IFERROR(IF(COUNT(P$13:P15),ROUND(SUMIFS(P$13:P15,$F$13:$F15,"More than 1 percentage of shareholding",$E$13:$E15,$E53),0),""),"")&lt;=IFERROR(IF(COUNT(P$13:P15),ROUND(SUMIFS(P$13:P15,$F$13:$F15,"Category",$E$13:$E15,$E53),0),""),"")</f>
        <v>1</v>
      </c>
      <c r="Q53" t="b">
        <f>+IFERROR(IF(COUNT(Q$13:Q15),ROUND(SUMIFS(Q$13:Q15,$F$13:$F15,"More than 1 percentage of shareholding",$E$13:$E15,$E53),0),""),"")&lt;=IFERROR(IF(COUNT(Q$13:Q15),ROUND(SUMIFS(Q$13:Q15,$F$13:$F15,"Category",$E$13:$E15,$E53),0),""),"")</f>
        <v>1</v>
      </c>
      <c r="R53" t="b">
        <f>+IFERROR(IF(COUNT(R$13:R15),ROUND(SUMIFS(R$13:R15,$F$13:$F15,"More than 1 percentage of shareholding",$E$13:$E15,$E53),0),""),"")&lt;=IFERROR(IF(COUNT(R$13:R15),ROUND(SUMIFS(R$13:R15,$F$13:$F15,"Category",$E$13:$E15,$E53),0),""),"")</f>
        <v>1</v>
      </c>
      <c r="S53" t="b">
        <f>+IFERROR(IF(COUNT(S$13:S15),ROUND(SUMIFS(S$13:S15,$F$13:$F15,"More than 1 percentage of shareholding",$E$13:$E15,$E53),0),""),"")&lt;=IFERROR(IF(COUNT(S$13:S15),ROUND(SUMIFS(S$13:S15,$F$13:$F15,"Category",$E$13:$E15,$E53),0),""),"")</f>
        <v>1</v>
      </c>
      <c r="T53" t="b">
        <f>+IFERROR(IF(COUNT(T$13:T15),ROUND(SUMIFS(T$13:T15,$F$13:$F15,"More than 1 percentage of shareholding",$E$13:$E15,$E53),0),""),"")&lt;=IFERROR(IF(COUNT(T$13:T15),ROUND(SUMIFS(T$13:T15,$F$13:$F15,"Category",$E$13:$E15,$E53),0),""),"")</f>
        <v>1</v>
      </c>
      <c r="U53" t="b">
        <f>+IFERROR(IF(COUNT(U$13:U15),ROUND(SUMIFS(U$13:U15,$F$13:$F15,"More than 1 percentage of shareholding",$E$13:$E15,$E53),0),""),"")&lt;=IFERROR(IF(COUNT(U$13:U15),ROUND(SUMIFS(U$13:U15,$F$13:$F15,"Category",$E$13:$E15,$E53),0),""),"")</f>
        <v>1</v>
      </c>
      <c r="V53" t="b">
        <f>+IFERROR(IF(COUNT(V$13:V15),ROUND(SUMIFS(V$13:V15,$F$13:$F15,"More than 1 percentage of shareholding",$E$13:$E15,$E53),0),""),"")&lt;=IFERROR(IF(COUNT(V$13:V15),ROUND(SUMIFS(V$13:V15,$F$13:$F15,"Category",$E$13:$E15,$E53),0),""),"")</f>
        <v>1</v>
      </c>
      <c r="W53" t="b">
        <f>+IFERROR(IF(COUNT(W$13:W15),ROUND(SUMIFS(W$13:W15,$F$13:$F15,"More than 1 percentage of shareholding",$E$13:$E15,$E53),0),""),"")&lt;=IFERROR(IF(COUNT(W$13:W15),ROUND(SUMIFS(W$13:W15,$F$13:$F15,"Category",$E$13:$E15,$E53),0),""),"")</f>
        <v>1</v>
      </c>
      <c r="X53" t="b">
        <f>+IFERROR(IF(COUNT(X$13:X15),ROUND(SUMIFS(X$13:X15,$F$13:$F15,"More than 1 percentage of shareholding",$E$13:$E15,$E53),0),""),"")&lt;=IFERROR(IF(COUNT(X$13:X15),ROUND(SUMIFS(X$13:X15,$F$13:$F15,"Category",$E$13:$E15,$E53),0),""),"")</f>
        <v>1</v>
      </c>
      <c r="Y53" t="b">
        <f>+IFERROR(IF(COUNT(Y$13:Y15),ROUND(SUMIFS(Y$13:Y15,$F$13:$F15,"More than 1 percentage of shareholding",$E$13:$E15,$E53),0),""),"")&lt;=IFERROR(IF(COUNT(Y$13:Y15),ROUND(SUMIFS(Y$13:Y15,$F$13:$F15,"Category",$E$13:$E15,$E53),0),""),"")</f>
        <v>1</v>
      </c>
    </row>
    <row r="59" spans="5:25"/>
    <row r="60" spans="5:25"/>
    <row r="61" spans="5:25"/>
    <row r="62" spans="5:25"/>
    <row r="63" spans="5:25"/>
    <row r="64" spans="5:25"/>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sheetData>
  <sheetProtection sheet="1" objects="1" scenarios="1"/>
  <dataConsolidate/>
  <mergeCells count="23">
    <mergeCell ref="AA9:AC9"/>
    <mergeCell ref="AA10:AC10"/>
    <mergeCell ref="D9:D11"/>
    <mergeCell ref="E9:E11"/>
    <mergeCell ref="F9:F11"/>
    <mergeCell ref="H9:H11"/>
    <mergeCell ref="I9:I11"/>
    <mergeCell ref="G9:G11"/>
    <mergeCell ref="Z9:Z11"/>
    <mergeCell ref="J9:J11"/>
    <mergeCell ref="Y9:Y11"/>
    <mergeCell ref="V9:V11"/>
    <mergeCell ref="T9:T11"/>
    <mergeCell ref="U9:U11"/>
    <mergeCell ref="O10:Q10"/>
    <mergeCell ref="R10:R11"/>
    <mergeCell ref="O9:R9"/>
    <mergeCell ref="S9:S11"/>
    <mergeCell ref="W9:X10"/>
    <mergeCell ref="K9:K11"/>
    <mergeCell ref="L9:L11"/>
    <mergeCell ref="M9:M11"/>
    <mergeCell ref="N9:N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E13">
      <formula1>$AE$1:$BB$1</formula1>
    </dataValidation>
    <dataValidation type="whole" operator="greaterThan" allowBlank="1" showInputMessage="1" showErrorMessage="1" sqref="I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48" display="Total"/>
    <hyperlink ref="G16" location="'Shareholding Pattern'!F69" display="Click here to go back"/>
  </hyperlinks>
  <pageMargins left="0.7" right="0.7" top="0.75" bottom="0.75" header="0.3" footer="0.3"/>
  <pageSetup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sheetPr codeName="Sheet58"/>
  <dimension ref="A1:XFC16"/>
  <sheetViews>
    <sheetView showGridLines="0" topLeftCell="C7" workbookViewId="0">
      <selection activeCell="H13" sqref="H13"/>
    </sheetView>
  </sheetViews>
  <sheetFormatPr defaultColWidth="0" defaultRowHeight="14.4"/>
  <cols>
    <col min="1" max="2" width="2.6640625" hidden="1" customWidth="1"/>
    <col min="3" max="3" width="2.6640625" customWidth="1"/>
    <col min="4" max="4" width="72.109375" customWidth="1"/>
    <col min="5" max="5" width="24.109375" customWidth="1"/>
    <col min="6" max="6" width="18.109375" customWidth="1"/>
    <col min="7" max="7" width="20.6640625" customWidth="1"/>
    <col min="8" max="8" width="4" customWidth="1"/>
    <col min="9" max="10" width="1" hidden="1"/>
    <col min="11" max="14" width="2.6640625" hidden="1"/>
    <col min="15" max="16383" width="10.109375" hidden="1"/>
    <col min="16384" max="16384" width="1" hidden="1"/>
  </cols>
  <sheetData>
    <row r="1" spans="4:14" hidden="1"/>
    <row r="2" spans="4:14" hidden="1">
      <c r="E2" t="s">
        <v>846</v>
      </c>
      <c r="F2" t="s">
        <v>847</v>
      </c>
      <c r="G2" t="s">
        <v>849</v>
      </c>
    </row>
    <row r="3" spans="4:14" hidden="1"/>
    <row r="4" spans="4:14" hidden="1"/>
    <row r="5" spans="4:14" hidden="1"/>
    <row r="6" spans="4:14" hidden="1"/>
    <row r="7" spans="4:14" ht="30" customHeight="1"/>
    <row r="8" spans="4:14" ht="30" customHeight="1">
      <c r="D8" s="542" t="s">
        <v>839</v>
      </c>
      <c r="E8" s="543"/>
      <c r="F8" s="544"/>
      <c r="G8" s="347"/>
    </row>
    <row r="9" spans="4:14" ht="15.6">
      <c r="D9" s="330" t="s">
        <v>107</v>
      </c>
      <c r="E9" s="330" t="s">
        <v>855</v>
      </c>
      <c r="F9" s="330" t="s">
        <v>847</v>
      </c>
      <c r="G9" s="348"/>
    </row>
    <row r="10" spans="4:14" ht="20.100000000000001" customHeight="1">
      <c r="D10" s="253" t="s">
        <v>840</v>
      </c>
      <c r="E10" s="344">
        <v>100</v>
      </c>
      <c r="F10" s="345">
        <v>0</v>
      </c>
      <c r="G10" s="351"/>
      <c r="K10">
        <v>0</v>
      </c>
      <c r="L10">
        <v>0</v>
      </c>
      <c r="M10">
        <v>0</v>
      </c>
      <c r="N10">
        <v>0</v>
      </c>
    </row>
    <row r="11" spans="4:14" ht="20.100000000000001" customHeight="1">
      <c r="D11" s="254" t="s">
        <v>841</v>
      </c>
      <c r="E11" s="344">
        <v>100</v>
      </c>
      <c r="F11" s="344">
        <v>0</v>
      </c>
      <c r="G11" s="351"/>
      <c r="K11">
        <v>0</v>
      </c>
      <c r="L11">
        <v>0</v>
      </c>
      <c r="M11">
        <v>0</v>
      </c>
      <c r="N11">
        <v>0</v>
      </c>
    </row>
    <row r="12" spans="4:14" ht="20.100000000000001" customHeight="1">
      <c r="D12" s="254" t="s">
        <v>842</v>
      </c>
      <c r="E12" s="344">
        <v>100</v>
      </c>
      <c r="F12" s="344">
        <v>0</v>
      </c>
      <c r="G12" s="351"/>
      <c r="K12">
        <v>0</v>
      </c>
      <c r="L12">
        <v>0</v>
      </c>
      <c r="M12">
        <v>0</v>
      </c>
      <c r="N12">
        <v>0</v>
      </c>
    </row>
    <row r="13" spans="4:14">
      <c r="D13" s="254" t="s">
        <v>843</v>
      </c>
      <c r="E13" s="344">
        <v>100</v>
      </c>
      <c r="F13" s="344">
        <v>0</v>
      </c>
      <c r="G13" s="351"/>
      <c r="K13">
        <v>0</v>
      </c>
      <c r="L13">
        <v>0</v>
      </c>
      <c r="M13">
        <v>0</v>
      </c>
      <c r="N13">
        <v>0</v>
      </c>
    </row>
    <row r="14" spans="4:14" ht="21.75" customHeight="1">
      <c r="D14" s="256" t="s">
        <v>844</v>
      </c>
      <c r="E14" s="346">
        <v>100</v>
      </c>
      <c r="F14" s="346">
        <v>0</v>
      </c>
      <c r="G14" s="351"/>
      <c r="K14">
        <v>0</v>
      </c>
      <c r="L14">
        <v>0</v>
      </c>
      <c r="M14">
        <v>0</v>
      </c>
      <c r="N14">
        <v>0</v>
      </c>
    </row>
    <row r="15" spans="4:14" ht="91.5" customHeight="1">
      <c r="D15" s="546" t="s">
        <v>854</v>
      </c>
      <c r="E15" s="547"/>
      <c r="F15" s="548"/>
    </row>
    <row r="16" spans="4:14" ht="15" customHeight="1">
      <c r="D16" s="545"/>
      <c r="E16" s="545"/>
      <c r="F16" s="69"/>
    </row>
  </sheetData>
  <sheetProtection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2.xml><?xml version="1.0" encoding="utf-8"?>
<worksheet xmlns="http://schemas.openxmlformats.org/spreadsheetml/2006/main" xmlns:r="http://schemas.openxmlformats.org/officeDocument/2006/relationships">
  <sheetPr codeName="Sheet27">
    <tabColor theme="1"/>
  </sheetPr>
  <dimension ref="A1:XFC16"/>
  <sheetViews>
    <sheetView showGridLines="0" topLeftCell="B7" zoomScale="85" zoomScaleNormal="85" workbookViewId="0">
      <selection activeCell="F16" sqref="F16"/>
    </sheetView>
  </sheetViews>
  <sheetFormatPr defaultColWidth="0" defaultRowHeight="14.4"/>
  <cols>
    <col min="1" max="1" width="2.6640625" hidden="1" customWidth="1"/>
    <col min="2" max="2" width="2.6640625" customWidth="1"/>
    <col min="3" max="3" width="7.10937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0" width="20.6640625" hidden="1" customWidth="1"/>
    <col min="21" max="21" width="20.6640625" customWidth="1"/>
    <col min="22" max="23" width="20.6640625" hidden="1" customWidth="1"/>
    <col min="24" max="25" width="20.6640625" customWidth="1"/>
    <col min="26" max="26" width="2.6640625" customWidth="1"/>
    <col min="27" max="27" width="2.6640625" hidden="1" customWidth="1"/>
    <col min="28" max="16383" width="3.88671875" hidden="1"/>
    <col min="16384" max="16384" width="4.88671875" hidden="1"/>
  </cols>
  <sheetData>
    <row r="1" spans="3:30" hidden="1">
      <c r="I1">
        <v>0</v>
      </c>
    </row>
    <row r="2" spans="3:30" hidden="1">
      <c r="D2" t="s">
        <v>303</v>
      </c>
      <c r="E2" t="s">
        <v>304</v>
      </c>
      <c r="F2" t="s">
        <v>211</v>
      </c>
      <c r="G2" t="s">
        <v>362</v>
      </c>
      <c r="H2" t="s">
        <v>126</v>
      </c>
      <c r="I2" t="s">
        <v>147</v>
      </c>
      <c r="J2" t="s">
        <v>148</v>
      </c>
      <c r="K2" t="s">
        <v>149</v>
      </c>
      <c r="L2" t="s">
        <v>150</v>
      </c>
      <c r="M2" t="s">
        <v>151</v>
      </c>
      <c r="N2" t="s">
        <v>152</v>
      </c>
      <c r="O2" t="s">
        <v>153</v>
      </c>
      <c r="P2" t="s">
        <v>154</v>
      </c>
      <c r="Q2" t="s">
        <v>155</v>
      </c>
      <c r="R2" t="s">
        <v>156</v>
      </c>
      <c r="S2" t="s">
        <v>157</v>
      </c>
      <c r="T2" t="s">
        <v>158</v>
      </c>
      <c r="U2" t="s">
        <v>159</v>
      </c>
      <c r="V2" t="s">
        <v>160</v>
      </c>
      <c r="W2" t="s">
        <v>161</v>
      </c>
      <c r="X2" t="s">
        <v>164</v>
      </c>
      <c r="Y2" t="s">
        <v>441</v>
      </c>
      <c r="AC2" t="s">
        <v>351</v>
      </c>
    </row>
    <row r="3" spans="3:30" hidden="1">
      <c r="AC3" t="s">
        <v>352</v>
      </c>
    </row>
    <row r="4" spans="3:30" hidden="1">
      <c r="AC4" t="s">
        <v>353</v>
      </c>
    </row>
    <row r="5" spans="3:30" hidden="1">
      <c r="AC5" t="s">
        <v>354</v>
      </c>
    </row>
    <row r="6" spans="3:30" hidden="1">
      <c r="AC6" t="s">
        <v>355</v>
      </c>
    </row>
    <row r="7" spans="3:30" ht="15" customHeight="1">
      <c r="AC7" t="s">
        <v>343</v>
      </c>
    </row>
    <row r="8" spans="3:30" ht="15" customHeight="1"/>
    <row r="9" spans="3:30" ht="29.25" customHeight="1">
      <c r="C9" s="549" t="s">
        <v>122</v>
      </c>
      <c r="D9" s="530" t="s">
        <v>34</v>
      </c>
      <c r="E9" s="451" t="s">
        <v>121</v>
      </c>
      <c r="F9" s="451" t="s">
        <v>118</v>
      </c>
      <c r="G9" s="451" t="s">
        <v>1</v>
      </c>
      <c r="H9" s="451" t="s">
        <v>368</v>
      </c>
      <c r="I9" s="451" t="s">
        <v>3</v>
      </c>
      <c r="J9" s="451" t="s">
        <v>4</v>
      </c>
      <c r="K9" s="451" t="s">
        <v>5</v>
      </c>
      <c r="L9" s="451" t="s">
        <v>6</v>
      </c>
      <c r="M9" s="451" t="s">
        <v>7</v>
      </c>
      <c r="N9" s="451" t="s">
        <v>8</v>
      </c>
      <c r="O9" s="451"/>
      <c r="P9" s="451"/>
      <c r="Q9" s="451"/>
      <c r="R9" s="451" t="s">
        <v>9</v>
      </c>
      <c r="S9" s="530" t="s">
        <v>447</v>
      </c>
      <c r="T9" s="530" t="s">
        <v>116</v>
      </c>
      <c r="U9" s="451" t="s">
        <v>89</v>
      </c>
      <c r="V9" s="451" t="s">
        <v>12</v>
      </c>
      <c r="W9" s="451"/>
      <c r="X9" s="451" t="s">
        <v>14</v>
      </c>
      <c r="Y9" s="451" t="s">
        <v>441</v>
      </c>
    </row>
    <row r="10" spans="3:30" ht="31.5" customHeight="1">
      <c r="C10" s="550"/>
      <c r="D10" s="468"/>
      <c r="E10" s="451"/>
      <c r="F10" s="451"/>
      <c r="G10" s="451"/>
      <c r="H10" s="451"/>
      <c r="I10" s="451"/>
      <c r="J10" s="451"/>
      <c r="K10" s="451"/>
      <c r="L10" s="451"/>
      <c r="M10" s="451"/>
      <c r="N10" s="451" t="s">
        <v>15</v>
      </c>
      <c r="O10" s="451"/>
      <c r="P10" s="451"/>
      <c r="Q10" s="451" t="s">
        <v>16</v>
      </c>
      <c r="R10" s="451"/>
      <c r="S10" s="468"/>
      <c r="T10" s="468"/>
      <c r="U10" s="451"/>
      <c r="V10" s="451"/>
      <c r="W10" s="451"/>
      <c r="X10" s="451"/>
      <c r="Y10" s="451"/>
    </row>
    <row r="11" spans="3:30" ht="78.75" customHeight="1">
      <c r="C11" s="551"/>
      <c r="D11" s="450"/>
      <c r="E11" s="451"/>
      <c r="F11" s="451"/>
      <c r="G11" s="451"/>
      <c r="H11" s="451"/>
      <c r="I11" s="451"/>
      <c r="J11" s="451"/>
      <c r="K11" s="451"/>
      <c r="L11" s="451"/>
      <c r="M11" s="451"/>
      <c r="N11" s="27" t="s">
        <v>17</v>
      </c>
      <c r="O11" s="27" t="s">
        <v>18</v>
      </c>
      <c r="P11" s="27" t="s">
        <v>19</v>
      </c>
      <c r="Q11" s="451"/>
      <c r="R11" s="451"/>
      <c r="S11" s="450"/>
      <c r="T11" s="450"/>
      <c r="U11" s="451"/>
      <c r="V11" s="27" t="s">
        <v>20</v>
      </c>
      <c r="W11" s="27" t="s">
        <v>21</v>
      </c>
      <c r="X11" s="451"/>
      <c r="Y11" s="451"/>
    </row>
    <row r="12" spans="3:30" ht="18.75" customHeight="1">
      <c r="C12" s="8" t="s">
        <v>85</v>
      </c>
      <c r="D12" s="59" t="s">
        <v>66</v>
      </c>
      <c r="E12" s="76"/>
      <c r="F12" s="25"/>
      <c r="G12" s="25"/>
      <c r="H12" s="25"/>
      <c r="I12" s="25"/>
      <c r="J12" s="25"/>
      <c r="K12" s="25"/>
      <c r="L12" s="25"/>
      <c r="M12" s="25"/>
      <c r="N12" s="25"/>
      <c r="O12" s="25"/>
      <c r="P12" s="25"/>
      <c r="Q12" s="25"/>
      <c r="R12" s="25"/>
      <c r="S12" s="25"/>
      <c r="T12" s="25"/>
      <c r="U12" s="25"/>
      <c r="V12" s="25"/>
      <c r="W12" s="25"/>
      <c r="X12" s="25"/>
      <c r="Y12" s="26"/>
    </row>
    <row r="13" spans="3:30" s="10" customFormat="1" ht="20.100000000000001" hidden="1" customHeight="1">
      <c r="C13" s="53"/>
      <c r="D13" s="64"/>
      <c r="E13" s="64"/>
      <c r="F13" s="64"/>
      <c r="G13" s="9"/>
      <c r="H13" s="211">
        <v>1</v>
      </c>
      <c r="I13" s="13"/>
      <c r="J13" s="38"/>
      <c r="K13" s="38"/>
      <c r="L13" s="37" t="str">
        <f>+IFERROR(IF(COUNT(I13:K13),ROUND(SUM(I13:K13),0),""),"")</f>
        <v/>
      </c>
      <c r="M13" s="108"/>
      <c r="N13" s="213" t="str">
        <f>IF(I13="","",I13)</f>
        <v/>
      </c>
      <c r="O13" s="164"/>
      <c r="P13" s="42" t="str">
        <f>+IFERROR(IF(COUNT(N13:O13),ROUND(SUM(N13,O13),2),""),"")</f>
        <v/>
      </c>
      <c r="Q13" s="14" t="str">
        <f>+IFERROR(IF(COUNT(P13),ROUND(P13/('Shareholding Pattern'!$P$79)*100,2),""),"")</f>
        <v/>
      </c>
      <c r="R13" s="38"/>
      <c r="S13" s="38"/>
      <c r="T13" s="39" t="str">
        <f>+IFERROR(IF(COUNT(R13:S13),ROUND(SUM(R13:S13),2),""),"")</f>
        <v/>
      </c>
      <c r="U13" s="108"/>
      <c r="V13" s="38"/>
      <c r="W13" s="14" t="str">
        <f>+IFERROR(IF(V13="","",(+IF(V13=0,0,IF(COUNT(V13,L13),ROUND(SUM(V13)/SUM(L13)*100,2),"")))),"")</f>
        <v/>
      </c>
      <c r="X13" s="13"/>
      <c r="Y13" s="216"/>
      <c r="AC13" s="10">
        <f>IF(SUM(H13:X13)&gt;0,1,0)</f>
        <v>1</v>
      </c>
      <c r="AD13" s="10">
        <f>SUM(AC15:AC65535)</f>
        <v>0</v>
      </c>
    </row>
    <row r="14" spans="3:30" ht="24.9" customHeight="1">
      <c r="C14" s="34"/>
      <c r="D14" s="35"/>
      <c r="E14" s="201" t="s">
        <v>436</v>
      </c>
      <c r="G14" s="35"/>
      <c r="H14" s="35"/>
      <c r="I14" s="35"/>
      <c r="J14" s="35"/>
      <c r="K14" s="35"/>
      <c r="L14" s="35"/>
      <c r="M14" s="35"/>
      <c r="N14" s="35"/>
      <c r="O14" s="35"/>
      <c r="P14" s="35"/>
      <c r="Q14" s="35"/>
      <c r="R14" s="35"/>
      <c r="S14" s="35"/>
      <c r="T14" s="35"/>
      <c r="U14" s="35"/>
      <c r="V14" s="35"/>
      <c r="W14" s="35"/>
      <c r="X14" s="35"/>
      <c r="Y14" s="36"/>
    </row>
    <row r="15" spans="3:30" ht="24.9" hidden="1" customHeight="1">
      <c r="C15" s="34"/>
      <c r="D15" s="35"/>
      <c r="J15" s="163"/>
      <c r="K15" s="163"/>
      <c r="M15" s="160" t="str">
        <f>+IFERROR(IF(COUNT(L15),ROUND(L15/('Shareholding Pattern'!$L$78)*100,2),""),"")</f>
        <v/>
      </c>
      <c r="N15" s="163"/>
      <c r="O15" s="163"/>
      <c r="Q15" s="160" t="str">
        <f>+IFERROR(IF(COUNT(P15),ROUND(P15/('Shareholding Pattern'!$P$79)*100,2),""),"")</f>
        <v/>
      </c>
      <c r="U15" s="160" t="str">
        <f>+IFERROR(IF(COUNT(L15,T15),ROUND(SUM(T15,L15)/SUM('Shareholding Pattern'!$L$78,'Shareholding Pattern'!$T$78)*100,2),""),"")</f>
        <v/>
      </c>
      <c r="V15" s="163"/>
      <c r="X15" s="36"/>
    </row>
    <row r="16" spans="3:30" ht="20.100000000000001" customHeight="1">
      <c r="C16" s="106"/>
      <c r="D16" s="75"/>
      <c r="E16" s="30"/>
      <c r="F16" s="49" t="s">
        <v>392</v>
      </c>
      <c r="G16" s="49" t="s">
        <v>19</v>
      </c>
      <c r="H16" s="44" t="str">
        <f>+IFERROR(IF(COUNT(H14:H15),ROUND(SUM(H14:H15),0),""),"")</f>
        <v/>
      </c>
      <c r="I16" s="44" t="str">
        <f>+IFERROR(IF(COUNT(I13:I15),ROUND(SUM(I13:I15),0),""),"")</f>
        <v/>
      </c>
      <c r="J16" s="44" t="str">
        <f>+IFERROR(IF(COUNT(J13:J15),ROUND(SUM(J13:J15),0),""),"")</f>
        <v/>
      </c>
      <c r="K16" s="44" t="str">
        <f>+IFERROR(IF(COUNT(K13:K15),ROUND(SUM(K13:K15),0),""),"")</f>
        <v/>
      </c>
      <c r="L16" s="44" t="str">
        <f>+IFERROR(IF(COUNT(L13:L15),ROUND(SUM(L13:L15),0),""),"")</f>
        <v/>
      </c>
      <c r="M16" s="108"/>
      <c r="N16" s="29" t="str">
        <f>+IFERROR(IF(COUNT(N13:N15),ROUND(SUM(N13:N15),0),""),"")</f>
        <v/>
      </c>
      <c r="O16" s="29" t="str">
        <f>+IFERROR(IF(COUNT(O13:O15),ROUND(SUM(O13:O15),0),""),"")</f>
        <v/>
      </c>
      <c r="P16" s="29" t="str">
        <f>+IFERROR(IF(COUNT(P13:P15),ROUND(SUM(P13:P15),0),""),"")</f>
        <v/>
      </c>
      <c r="Q16" s="14" t="str">
        <f>+IFERROR(IF(COUNT(P16),ROUND(P16/('Shareholding Pattern'!$P$79)*100,2),""),"")</f>
        <v/>
      </c>
      <c r="R16" s="44" t="str">
        <f>+IFERROR(IF(COUNT(R13:R15),ROUND(SUM(R13:R15),0),""),"")</f>
        <v/>
      </c>
      <c r="S16" s="44" t="str">
        <f>+IFERROR(IF(COUNT(S13:S15),ROUND(SUM(S13:S15),0),""),"")</f>
        <v/>
      </c>
      <c r="T16" s="44" t="str">
        <f>+IFERROR(IF(COUNT(T13:T15),ROUND(SUM(T13:T15),0),""),"")</f>
        <v/>
      </c>
      <c r="U16" s="108"/>
      <c r="V16" s="44" t="str">
        <f>+IFERROR(IF(COUNT(V13:V15),ROUND(SUM(V13:V15),0),""),"")</f>
        <v/>
      </c>
      <c r="W16" s="219" t="str">
        <f>+IFERROR(IF(V16="","",(+IF(V16=0,0,IF(COUNT(V16,L16),ROUND(SUM(V16)/SUM(L16)*100,2),"")))),"")</f>
        <v/>
      </c>
      <c r="X16" s="44" t="str">
        <f>+IFERROR(IF(COUNT(X13:X15),ROUND(SUM(X13:X15),0),""),"")</f>
        <v/>
      </c>
    </row>
  </sheetData>
  <sheetProtection sheet="1" objects="1" scenarios="1"/>
  <mergeCells count="21">
    <mergeCell ref="V9:W10"/>
    <mergeCell ref="T9:T11"/>
    <mergeCell ref="M9:M11"/>
    <mergeCell ref="N9:Q9"/>
    <mergeCell ref="U9:U1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sheetPr codeName="Sheet35"/>
  <dimension ref="A1:AC248"/>
  <sheetViews>
    <sheetView topLeftCell="B159" workbookViewId="0">
      <selection activeCell="E111" sqref="E111"/>
    </sheetView>
  </sheetViews>
  <sheetFormatPr defaultRowHeight="14.4"/>
  <cols>
    <col min="1" max="1" width="122.109375" customWidth="1"/>
    <col min="2" max="2" width="79.44140625" customWidth="1"/>
    <col min="3" max="3" width="29.109375" customWidth="1"/>
    <col min="4" max="4" width="15.44140625" customWidth="1"/>
    <col min="5" max="5" width="22" customWidth="1"/>
    <col min="6" max="8" width="9.109375" customWidth="1"/>
    <col min="9" max="9" width="47.44140625" customWidth="1"/>
    <col min="10" max="24" width="9.109375" customWidth="1"/>
    <col min="25" max="25" width="14" customWidth="1"/>
  </cols>
  <sheetData>
    <row r="1" spans="1:29" ht="18">
      <c r="A1" s="249" t="s">
        <v>455</v>
      </c>
      <c r="B1" s="249" t="s">
        <v>213</v>
      </c>
      <c r="C1" s="249" t="s">
        <v>456</v>
      </c>
      <c r="D1" s="249" t="s">
        <v>214</v>
      </c>
      <c r="E1" s="249" t="s">
        <v>552</v>
      </c>
    </row>
    <row r="2" spans="1:29" ht="18">
      <c r="A2" s="258" t="s">
        <v>457</v>
      </c>
      <c r="B2" s="258"/>
      <c r="C2" s="258"/>
      <c r="D2" s="258"/>
      <c r="E2" s="258"/>
    </row>
    <row r="3" spans="1:29" ht="86.4">
      <c r="A3" t="s">
        <v>217</v>
      </c>
      <c r="B3" t="s">
        <v>106</v>
      </c>
      <c r="C3" t="s">
        <v>218</v>
      </c>
      <c r="D3" t="s">
        <v>216</v>
      </c>
      <c r="E3" s="329" t="s">
        <v>862</v>
      </c>
    </row>
    <row r="4" spans="1:29" ht="43.2">
      <c r="A4" t="s">
        <v>471</v>
      </c>
      <c r="B4" t="s">
        <v>450</v>
      </c>
      <c r="C4" t="s">
        <v>215</v>
      </c>
      <c r="D4" t="s">
        <v>216</v>
      </c>
      <c r="E4" s="329" t="s">
        <v>863</v>
      </c>
    </row>
    <row r="5" spans="1:29" ht="43.2">
      <c r="A5" t="s">
        <v>472</v>
      </c>
      <c r="B5" t="s">
        <v>451</v>
      </c>
      <c r="C5" t="s">
        <v>215</v>
      </c>
      <c r="D5" t="s">
        <v>216</v>
      </c>
      <c r="E5" s="329" t="s">
        <v>863</v>
      </c>
    </row>
    <row r="6" spans="1:29" ht="28.8">
      <c r="A6" t="s">
        <v>452</v>
      </c>
      <c r="B6" t="s">
        <v>452</v>
      </c>
      <c r="C6" t="s">
        <v>541</v>
      </c>
      <c r="D6" t="s">
        <v>216</v>
      </c>
      <c r="E6" s="329" t="s">
        <v>864</v>
      </c>
    </row>
    <row r="7" spans="1:29">
      <c r="A7" t="s">
        <v>219</v>
      </c>
      <c r="B7" t="s">
        <v>105</v>
      </c>
      <c r="C7" t="s">
        <v>215</v>
      </c>
      <c r="D7" t="s">
        <v>216</v>
      </c>
      <c r="E7" t="s">
        <v>559</v>
      </c>
    </row>
    <row r="8" spans="1:29">
      <c r="A8" t="s">
        <v>547</v>
      </c>
      <c r="B8" t="s">
        <v>442</v>
      </c>
      <c r="C8" t="s">
        <v>229</v>
      </c>
      <c r="D8" t="s">
        <v>225</v>
      </c>
      <c r="E8" t="s">
        <v>560</v>
      </c>
    </row>
    <row r="9" spans="1:29">
      <c r="A9" t="s">
        <v>220</v>
      </c>
      <c r="B9" t="s">
        <v>91</v>
      </c>
      <c r="C9" t="s">
        <v>361</v>
      </c>
      <c r="D9" t="s">
        <v>216</v>
      </c>
    </row>
    <row r="10" spans="1:29">
      <c r="A10" t="s">
        <v>221</v>
      </c>
      <c r="B10" t="s">
        <v>222</v>
      </c>
      <c r="C10" t="s">
        <v>359</v>
      </c>
      <c r="D10" t="s">
        <v>216</v>
      </c>
      <c r="E10" t="s">
        <v>561</v>
      </c>
    </row>
    <row r="11" spans="1:29">
      <c r="A11" t="s">
        <v>223</v>
      </c>
      <c r="B11" t="s">
        <v>443</v>
      </c>
      <c r="C11" t="s">
        <v>224</v>
      </c>
      <c r="D11" t="s">
        <v>225</v>
      </c>
      <c r="E11" t="s">
        <v>562</v>
      </c>
    </row>
    <row r="12" spans="1:29">
      <c r="A12" t="s">
        <v>548</v>
      </c>
      <c r="B12" t="s">
        <v>548</v>
      </c>
      <c r="C12" t="s">
        <v>224</v>
      </c>
      <c r="D12" t="s">
        <v>225</v>
      </c>
      <c r="E12" t="s">
        <v>563</v>
      </c>
    </row>
    <row r="13" spans="1:29">
      <c r="A13" t="s">
        <v>549</v>
      </c>
      <c r="B13" t="s">
        <v>549</v>
      </c>
      <c r="C13" t="s">
        <v>224</v>
      </c>
      <c r="D13" t="s">
        <v>225</v>
      </c>
    </row>
    <row r="14" spans="1:29">
      <c r="A14" t="s">
        <v>458</v>
      </c>
      <c r="B14" t="s">
        <v>92</v>
      </c>
      <c r="C14" t="s">
        <v>224</v>
      </c>
      <c r="D14" t="s">
        <v>225</v>
      </c>
      <c r="H14" s="355"/>
      <c r="I14" s="355"/>
      <c r="J14" s="355"/>
      <c r="K14" s="355"/>
      <c r="L14" s="355"/>
      <c r="M14" s="355"/>
      <c r="N14" s="355"/>
      <c r="O14" s="355"/>
      <c r="P14" s="355"/>
      <c r="Q14" s="355"/>
      <c r="R14" s="355"/>
      <c r="S14" s="355"/>
      <c r="T14" s="355"/>
      <c r="U14" s="355"/>
      <c r="V14" s="355"/>
      <c r="W14" s="355"/>
      <c r="X14" s="355"/>
      <c r="Y14" s="355"/>
      <c r="Z14" s="355"/>
      <c r="AA14" s="355"/>
      <c r="AB14" s="355"/>
      <c r="AC14" s="355"/>
    </row>
    <row r="15" spans="1:29">
      <c r="A15" t="s">
        <v>226</v>
      </c>
      <c r="B15" t="s">
        <v>227</v>
      </c>
      <c r="C15" t="s">
        <v>360</v>
      </c>
      <c r="D15" t="s">
        <v>216</v>
      </c>
      <c r="H15" s="355"/>
      <c r="I15" s="355"/>
      <c r="J15" s="355"/>
      <c r="K15" s="355"/>
      <c r="L15" s="355"/>
      <c r="M15" s="355"/>
      <c r="N15" s="355"/>
      <c r="O15" s="355"/>
      <c r="P15" s="355"/>
      <c r="Q15" s="355"/>
      <c r="R15" s="355"/>
      <c r="S15" s="355"/>
      <c r="T15" s="355"/>
      <c r="U15" s="355"/>
      <c r="V15" s="355"/>
      <c r="W15" s="355"/>
      <c r="X15" s="355"/>
      <c r="Y15" s="355"/>
      <c r="Z15" s="355"/>
      <c r="AA15" s="355"/>
      <c r="AB15" s="355"/>
      <c r="AC15" s="355"/>
    </row>
    <row r="16" spans="1:29" ht="18">
      <c r="A16" s="258" t="s">
        <v>432</v>
      </c>
      <c r="B16" s="258"/>
      <c r="C16" s="258"/>
      <c r="D16" s="258"/>
      <c r="E16" s="258"/>
      <c r="H16" s="355"/>
      <c r="I16" s="355"/>
      <c r="J16" s="355"/>
      <c r="K16" s="355"/>
      <c r="L16" s="355"/>
      <c r="M16" s="355"/>
      <c r="N16" s="355"/>
      <c r="O16" s="355"/>
      <c r="P16" s="355"/>
      <c r="Q16" s="355"/>
      <c r="R16" s="355"/>
      <c r="S16" s="355"/>
      <c r="T16" s="355"/>
      <c r="U16" s="355"/>
      <c r="V16" s="355"/>
      <c r="W16" s="355"/>
      <c r="X16" s="355"/>
      <c r="Y16" s="355"/>
      <c r="Z16" s="355"/>
      <c r="AA16" s="355"/>
      <c r="AB16" s="355"/>
      <c r="AC16" s="355"/>
    </row>
    <row r="17" spans="1:29">
      <c r="A17" t="s">
        <v>230</v>
      </c>
      <c r="B17" t="s">
        <v>495</v>
      </c>
      <c r="C17" t="s">
        <v>229</v>
      </c>
      <c r="D17" t="s">
        <v>225</v>
      </c>
      <c r="H17" s="355"/>
      <c r="I17" s="355"/>
      <c r="J17" s="355"/>
      <c r="K17" s="355"/>
      <c r="L17" s="355"/>
      <c r="M17" s="355"/>
      <c r="N17" s="355"/>
      <c r="O17" s="355"/>
      <c r="P17" s="355"/>
      <c r="Q17" s="355"/>
      <c r="R17" s="355"/>
      <c r="S17" s="355"/>
      <c r="T17" s="355"/>
      <c r="U17" s="355"/>
      <c r="V17" s="355"/>
      <c r="W17" s="355"/>
      <c r="X17" s="355"/>
      <c r="Y17" s="355"/>
      <c r="Z17" s="355"/>
      <c r="AA17" s="355"/>
      <c r="AB17" s="355"/>
      <c r="AC17" s="355"/>
    </row>
    <row r="18" spans="1:29">
      <c r="A18" t="s">
        <v>474</v>
      </c>
      <c r="B18" t="s">
        <v>496</v>
      </c>
      <c r="C18" t="s">
        <v>229</v>
      </c>
      <c r="D18" t="s">
        <v>225</v>
      </c>
    </row>
    <row r="19" spans="1:29">
      <c r="A19" t="s">
        <v>475</v>
      </c>
      <c r="B19" t="s">
        <v>497</v>
      </c>
      <c r="C19" t="s">
        <v>229</v>
      </c>
      <c r="D19" t="s">
        <v>225</v>
      </c>
    </row>
    <row r="20" spans="1:29">
      <c r="A20" t="s">
        <v>476</v>
      </c>
      <c r="B20" t="s">
        <v>498</v>
      </c>
      <c r="C20" t="s">
        <v>229</v>
      </c>
      <c r="D20" t="s">
        <v>225</v>
      </c>
      <c r="H20" s="355"/>
      <c r="I20" s="355"/>
      <c r="J20" s="355"/>
      <c r="K20" s="355"/>
      <c r="L20" s="355"/>
      <c r="M20" s="355"/>
      <c r="N20" s="355"/>
      <c r="O20" s="355"/>
      <c r="P20" s="355"/>
      <c r="Q20" s="355"/>
      <c r="R20" s="355"/>
      <c r="S20" s="355"/>
      <c r="T20" s="355"/>
      <c r="U20" s="355"/>
      <c r="V20" s="355"/>
      <c r="W20" s="355"/>
      <c r="X20" s="355"/>
      <c r="Y20" s="355"/>
      <c r="Z20" s="355"/>
      <c r="AA20" s="355"/>
      <c r="AB20" s="355"/>
      <c r="AC20" s="355"/>
    </row>
    <row r="21" spans="1:29">
      <c r="A21" t="s">
        <v>231</v>
      </c>
      <c r="B21" t="s">
        <v>499</v>
      </c>
      <c r="C21" t="s">
        <v>229</v>
      </c>
      <c r="D21" t="s">
        <v>225</v>
      </c>
      <c r="H21" s="355"/>
      <c r="I21" s="355"/>
      <c r="J21" s="355"/>
      <c r="K21" s="355"/>
      <c r="L21" s="355"/>
      <c r="M21" s="355"/>
      <c r="N21" s="355"/>
      <c r="O21" s="355"/>
      <c r="P21" s="355"/>
      <c r="Q21" s="355"/>
      <c r="R21" s="355"/>
      <c r="S21" s="355"/>
      <c r="T21" s="355"/>
      <c r="U21" s="355"/>
      <c r="V21" s="355"/>
      <c r="W21" s="355"/>
      <c r="X21" s="355"/>
      <c r="Y21" s="355"/>
      <c r="Z21" s="355"/>
      <c r="AA21" s="355"/>
      <c r="AB21" s="355"/>
      <c r="AC21" s="355"/>
    </row>
    <row r="22" spans="1:29">
      <c r="A22" t="s">
        <v>480</v>
      </c>
      <c r="B22" t="s">
        <v>500</v>
      </c>
      <c r="C22" t="s">
        <v>229</v>
      </c>
      <c r="D22" t="s">
        <v>225</v>
      </c>
      <c r="H22" s="355"/>
      <c r="I22" s="355"/>
      <c r="J22" s="355"/>
      <c r="K22" s="355"/>
      <c r="L22" s="355"/>
      <c r="M22" s="355"/>
      <c r="N22" s="355"/>
      <c r="O22" s="355"/>
      <c r="P22" s="355"/>
      <c r="Q22" s="355"/>
      <c r="R22" s="355"/>
      <c r="S22" s="355"/>
      <c r="T22" s="355"/>
      <c r="U22" s="355"/>
      <c r="V22" s="355"/>
      <c r="W22" s="355"/>
      <c r="X22" s="355"/>
      <c r="Y22" s="355"/>
      <c r="Z22" s="355"/>
      <c r="AA22" s="355"/>
      <c r="AB22" s="355"/>
      <c r="AC22" s="355"/>
    </row>
    <row r="23" spans="1:29">
      <c r="A23" t="s">
        <v>481</v>
      </c>
      <c r="B23" t="s">
        <v>501</v>
      </c>
      <c r="C23" t="s">
        <v>229</v>
      </c>
      <c r="D23" t="s">
        <v>225</v>
      </c>
      <c r="H23" s="355"/>
      <c r="I23" s="355"/>
      <c r="J23" s="355"/>
      <c r="K23" s="355"/>
      <c r="L23" s="355"/>
      <c r="M23" s="355"/>
      <c r="N23" s="355"/>
      <c r="O23" s="355"/>
      <c r="P23" s="355"/>
      <c r="Q23" s="355"/>
      <c r="R23" s="355"/>
      <c r="S23" s="355"/>
      <c r="T23" s="355"/>
      <c r="U23" s="355"/>
      <c r="V23" s="355"/>
      <c r="W23" s="355"/>
      <c r="X23" s="355"/>
      <c r="Y23" s="355"/>
      <c r="Z23" s="355"/>
      <c r="AA23" s="355"/>
      <c r="AB23" s="355"/>
      <c r="AC23" s="355"/>
    </row>
    <row r="24" spans="1:29">
      <c r="A24" t="s">
        <v>482</v>
      </c>
      <c r="B24" t="s">
        <v>502</v>
      </c>
      <c r="C24" t="s">
        <v>229</v>
      </c>
      <c r="D24" t="s">
        <v>225</v>
      </c>
      <c r="H24" s="355"/>
      <c r="I24" s="355"/>
      <c r="J24" s="355"/>
      <c r="K24" s="355"/>
      <c r="L24" s="355"/>
      <c r="M24" s="355"/>
      <c r="N24" s="355"/>
      <c r="O24" s="355"/>
      <c r="P24" s="355"/>
      <c r="Q24" s="355"/>
      <c r="R24" s="355"/>
      <c r="S24" s="355"/>
      <c r="T24" s="355"/>
      <c r="U24" s="355"/>
      <c r="V24" s="355"/>
      <c r="W24" s="355"/>
      <c r="X24" s="355"/>
      <c r="Y24" s="355"/>
      <c r="Z24" s="355"/>
      <c r="AA24" s="355"/>
      <c r="AB24" s="355"/>
      <c r="AC24" s="355"/>
    </row>
    <row r="25" spans="1:29">
      <c r="A25" t="s">
        <v>232</v>
      </c>
      <c r="B25" t="s">
        <v>503</v>
      </c>
      <c r="C25" t="s">
        <v>229</v>
      </c>
      <c r="D25" t="s">
        <v>225</v>
      </c>
    </row>
    <row r="26" spans="1:29">
      <c r="A26" t="s">
        <v>483</v>
      </c>
      <c r="B26" t="s">
        <v>504</v>
      </c>
      <c r="C26" t="s">
        <v>229</v>
      </c>
      <c r="D26" t="s">
        <v>225</v>
      </c>
    </row>
    <row r="27" spans="1:29">
      <c r="A27" t="s">
        <v>484</v>
      </c>
      <c r="B27" t="s">
        <v>505</v>
      </c>
      <c r="C27" t="s">
        <v>229</v>
      </c>
      <c r="D27" t="s">
        <v>225</v>
      </c>
    </row>
    <row r="28" spans="1:29">
      <c r="A28" t="s">
        <v>485</v>
      </c>
      <c r="B28" t="s">
        <v>506</v>
      </c>
      <c r="C28" t="s">
        <v>229</v>
      </c>
      <c r="D28" t="s">
        <v>225</v>
      </c>
    </row>
    <row r="29" spans="1:29">
      <c r="A29" t="s">
        <v>233</v>
      </c>
      <c r="B29" t="s">
        <v>507</v>
      </c>
      <c r="C29" t="s">
        <v>229</v>
      </c>
      <c r="D29" t="s">
        <v>225</v>
      </c>
    </row>
    <row r="30" spans="1:29">
      <c r="A30" t="s">
        <v>486</v>
      </c>
      <c r="B30" t="s">
        <v>508</v>
      </c>
      <c r="C30" t="s">
        <v>229</v>
      </c>
      <c r="D30" t="s">
        <v>225</v>
      </c>
      <c r="H30" s="355"/>
      <c r="I30" s="355"/>
      <c r="J30" s="163"/>
      <c r="K30" s="163"/>
      <c r="L30" s="355"/>
      <c r="M30" s="355"/>
      <c r="N30" s="355"/>
      <c r="O30" s="163"/>
      <c r="P30" s="355"/>
      <c r="Q30" s="355"/>
      <c r="R30" s="163"/>
      <c r="S30" s="163"/>
      <c r="T30" s="355"/>
      <c r="U30" s="355"/>
      <c r="V30" s="163"/>
      <c r="W30" s="355"/>
      <c r="Z30" s="355"/>
      <c r="AA30" s="355"/>
      <c r="AB30" s="355"/>
      <c r="AC30" s="355"/>
    </row>
    <row r="31" spans="1:29">
      <c r="A31" t="s">
        <v>487</v>
      </c>
      <c r="B31" t="s">
        <v>509</v>
      </c>
      <c r="C31" t="s">
        <v>229</v>
      </c>
      <c r="D31" t="s">
        <v>225</v>
      </c>
      <c r="H31" s="355"/>
      <c r="I31" s="355"/>
      <c r="J31" s="163"/>
      <c r="K31" s="163"/>
      <c r="L31" s="355"/>
      <c r="M31" s="355"/>
      <c r="N31" s="355"/>
      <c r="O31" s="163"/>
      <c r="P31" s="355"/>
      <c r="Q31" s="355"/>
      <c r="R31" s="163"/>
      <c r="S31" s="163"/>
      <c r="T31" s="355"/>
      <c r="U31" s="355"/>
      <c r="V31" s="163"/>
      <c r="W31" s="355"/>
      <c r="Z31" s="355"/>
      <c r="AA31" s="355"/>
      <c r="AB31" s="355"/>
      <c r="AC31" s="355"/>
    </row>
    <row r="32" spans="1:29">
      <c r="A32" t="s">
        <v>488</v>
      </c>
      <c r="B32" t="s">
        <v>510</v>
      </c>
      <c r="C32" t="s">
        <v>229</v>
      </c>
      <c r="D32" t="s">
        <v>225</v>
      </c>
      <c r="H32" s="355"/>
      <c r="I32" s="355"/>
      <c r="J32" s="163"/>
      <c r="K32" s="163"/>
      <c r="L32" s="355"/>
      <c r="M32" s="355"/>
      <c r="N32" s="355"/>
      <c r="O32" s="163"/>
      <c r="P32" s="355"/>
      <c r="Q32" s="355"/>
      <c r="R32" s="163"/>
      <c r="S32" s="163"/>
      <c r="T32" s="355"/>
      <c r="U32" s="355"/>
      <c r="V32" s="163"/>
      <c r="W32" s="355"/>
      <c r="Z32" s="355"/>
      <c r="AA32" s="355"/>
      <c r="AB32" s="355"/>
      <c r="AC32" s="355"/>
    </row>
    <row r="33" spans="1:29">
      <c r="A33" t="s">
        <v>234</v>
      </c>
      <c r="B33" t="s">
        <v>511</v>
      </c>
      <c r="C33" t="s">
        <v>229</v>
      </c>
      <c r="D33" t="s">
        <v>225</v>
      </c>
      <c r="H33" s="355"/>
      <c r="I33" s="355"/>
      <c r="J33" s="163"/>
      <c r="K33" s="163"/>
      <c r="L33" s="355"/>
      <c r="M33" s="355"/>
      <c r="N33" s="355"/>
      <c r="O33" s="163"/>
      <c r="P33" s="355"/>
      <c r="Q33" s="355"/>
      <c r="R33" s="163"/>
      <c r="S33" s="163"/>
      <c r="T33" s="355"/>
      <c r="U33" s="355"/>
      <c r="V33" s="163"/>
      <c r="W33" s="355"/>
      <c r="Z33" s="355"/>
      <c r="AA33" s="355"/>
      <c r="AB33" s="355"/>
      <c r="AC33" s="355"/>
    </row>
    <row r="34" spans="1:29">
      <c r="A34" t="s">
        <v>489</v>
      </c>
      <c r="B34" t="s">
        <v>512</v>
      </c>
      <c r="C34" t="s">
        <v>229</v>
      </c>
      <c r="D34" t="s">
        <v>225</v>
      </c>
      <c r="H34" s="355"/>
      <c r="I34" s="355"/>
      <c r="J34" s="163"/>
      <c r="K34" s="163"/>
      <c r="L34" s="355"/>
      <c r="M34" s="355"/>
      <c r="N34" s="355"/>
      <c r="O34" s="163"/>
      <c r="P34" s="355"/>
      <c r="Q34" s="355"/>
      <c r="R34" s="163"/>
      <c r="S34" s="163"/>
      <c r="T34" s="355"/>
      <c r="U34" s="355"/>
      <c r="V34" s="163"/>
      <c r="W34" s="355"/>
      <c r="Z34" s="355"/>
      <c r="AA34" s="355"/>
      <c r="AB34" s="355"/>
      <c r="AC34" s="355"/>
    </row>
    <row r="35" spans="1:29">
      <c r="A35" t="s">
        <v>490</v>
      </c>
      <c r="B35" t="s">
        <v>513</v>
      </c>
      <c r="C35" t="s">
        <v>229</v>
      </c>
      <c r="D35" t="s">
        <v>225</v>
      </c>
      <c r="H35" s="355"/>
      <c r="I35" s="355"/>
      <c r="J35" s="163"/>
      <c r="K35" s="163"/>
      <c r="L35" s="355"/>
      <c r="M35" s="355"/>
      <c r="N35" s="355"/>
      <c r="O35" s="163"/>
      <c r="P35" s="355"/>
      <c r="Q35" s="355"/>
      <c r="R35" s="163"/>
      <c r="S35" s="163"/>
      <c r="T35" s="355"/>
      <c r="U35" s="355"/>
      <c r="V35" s="163"/>
      <c r="W35" s="355"/>
      <c r="Z35" s="355"/>
      <c r="AA35" s="355"/>
      <c r="AB35" s="355"/>
      <c r="AC35" s="355"/>
    </row>
    <row r="36" spans="1:29">
      <c r="A36" t="s">
        <v>491</v>
      </c>
      <c r="B36" t="s">
        <v>514</v>
      </c>
      <c r="C36" t="s">
        <v>229</v>
      </c>
      <c r="D36" t="s">
        <v>225</v>
      </c>
      <c r="H36" s="355"/>
      <c r="I36" s="355"/>
      <c r="J36" s="163"/>
      <c r="K36" s="163"/>
      <c r="L36" s="355"/>
      <c r="M36" s="355"/>
      <c r="N36" s="355"/>
      <c r="O36" s="163"/>
      <c r="P36" s="355"/>
      <c r="Q36" s="355"/>
      <c r="R36" s="163"/>
      <c r="S36" s="163"/>
      <c r="T36" s="355"/>
      <c r="U36" s="355"/>
      <c r="V36" s="163"/>
      <c r="W36" s="355"/>
      <c r="Z36" s="355"/>
      <c r="AA36" s="355"/>
      <c r="AB36" s="355"/>
      <c r="AC36" s="355"/>
    </row>
    <row r="37" spans="1:29">
      <c r="A37" t="s">
        <v>235</v>
      </c>
      <c r="B37" t="s">
        <v>515</v>
      </c>
      <c r="C37" t="s">
        <v>229</v>
      </c>
      <c r="D37" t="s">
        <v>225</v>
      </c>
      <c r="H37" s="355"/>
      <c r="I37" s="355"/>
      <c r="J37" s="163"/>
      <c r="K37" s="163"/>
      <c r="L37" s="355"/>
      <c r="M37" s="355"/>
      <c r="N37" s="355"/>
      <c r="O37" s="163"/>
      <c r="P37" s="355"/>
      <c r="Q37" s="355"/>
      <c r="R37" s="163"/>
      <c r="S37" s="163"/>
      <c r="T37" s="355"/>
      <c r="U37" s="355"/>
      <c r="V37" s="163"/>
      <c r="W37" s="355"/>
      <c r="Z37" s="355"/>
      <c r="AA37" s="355"/>
      <c r="AB37" s="355"/>
      <c r="AC37" s="355"/>
    </row>
    <row r="38" spans="1:29">
      <c r="A38" t="s">
        <v>492</v>
      </c>
      <c r="B38" t="s">
        <v>516</v>
      </c>
      <c r="C38" t="s">
        <v>229</v>
      </c>
      <c r="D38" t="s">
        <v>225</v>
      </c>
      <c r="H38" s="355"/>
      <c r="I38" s="355"/>
      <c r="J38" s="163"/>
      <c r="K38" s="163"/>
      <c r="L38" s="355"/>
      <c r="M38" s="355"/>
      <c r="N38" s="355"/>
      <c r="O38" s="163"/>
      <c r="P38" s="355"/>
      <c r="Q38" s="355"/>
      <c r="R38" s="163"/>
      <c r="S38" s="163"/>
      <c r="T38" s="355"/>
      <c r="U38" s="355"/>
      <c r="V38" s="163"/>
      <c r="W38" s="355"/>
      <c r="Z38" s="355"/>
      <c r="AA38" s="355"/>
      <c r="AB38" s="355"/>
      <c r="AC38" s="355"/>
    </row>
    <row r="39" spans="1:29">
      <c r="A39" t="s">
        <v>493</v>
      </c>
      <c r="B39" t="s">
        <v>517</v>
      </c>
      <c r="C39" t="s">
        <v>229</v>
      </c>
      <c r="D39" t="s">
        <v>225</v>
      </c>
      <c r="H39" s="355"/>
      <c r="I39" s="355"/>
      <c r="J39" s="163"/>
      <c r="K39" s="163"/>
      <c r="L39" s="355"/>
      <c r="M39" s="355"/>
      <c r="N39" s="355"/>
      <c r="O39" s="163"/>
      <c r="P39" s="355"/>
      <c r="Q39" s="355"/>
      <c r="R39" s="163"/>
      <c r="S39" s="163"/>
      <c r="T39" s="355"/>
      <c r="U39" s="355"/>
      <c r="V39" s="163"/>
      <c r="W39" s="355"/>
      <c r="Z39" s="355"/>
      <c r="AA39" s="355"/>
      <c r="AB39" s="355"/>
      <c r="AC39" s="355"/>
    </row>
    <row r="40" spans="1:29">
      <c r="A40" t="s">
        <v>494</v>
      </c>
      <c r="B40" t="s">
        <v>518</v>
      </c>
      <c r="C40" t="s">
        <v>229</v>
      </c>
      <c r="D40" t="s">
        <v>225</v>
      </c>
      <c r="H40" s="355"/>
      <c r="I40" s="355"/>
      <c r="J40" s="163"/>
      <c r="K40" s="163"/>
      <c r="L40" s="355"/>
      <c r="M40" s="355"/>
      <c r="N40" s="355"/>
      <c r="O40" s="163"/>
      <c r="P40" s="355"/>
      <c r="Q40" s="355"/>
      <c r="R40" s="163"/>
      <c r="S40" s="163"/>
      <c r="T40" s="355"/>
      <c r="U40" s="355"/>
      <c r="V40" s="163"/>
      <c r="W40" s="355"/>
      <c r="Z40" s="355"/>
      <c r="AA40" s="355"/>
      <c r="AB40" s="355"/>
      <c r="AC40" s="355"/>
    </row>
    <row r="41" spans="1:29">
      <c r="A41" t="s">
        <v>228</v>
      </c>
      <c r="B41" t="s">
        <v>519</v>
      </c>
      <c r="C41" t="s">
        <v>229</v>
      </c>
      <c r="D41" t="s">
        <v>225</v>
      </c>
    </row>
    <row r="42" spans="1:29">
      <c r="A42" t="s">
        <v>477</v>
      </c>
      <c r="B42" t="s">
        <v>520</v>
      </c>
      <c r="C42" t="s">
        <v>229</v>
      </c>
      <c r="D42" t="s">
        <v>225</v>
      </c>
    </row>
    <row r="43" spans="1:29">
      <c r="A43" t="s">
        <v>478</v>
      </c>
      <c r="B43" t="s">
        <v>521</v>
      </c>
      <c r="C43" t="s">
        <v>229</v>
      </c>
      <c r="D43" t="s">
        <v>225</v>
      </c>
      <c r="H43" s="355"/>
      <c r="I43" s="355"/>
      <c r="J43" s="163"/>
      <c r="K43" s="163"/>
      <c r="L43" s="355"/>
      <c r="M43" s="355"/>
      <c r="N43" s="355"/>
      <c r="O43" s="163"/>
      <c r="P43" s="355"/>
      <c r="Q43" s="355"/>
      <c r="R43" s="163"/>
      <c r="S43" s="163"/>
      <c r="T43" s="355"/>
      <c r="U43" s="355"/>
      <c r="V43" s="163"/>
      <c r="W43" s="355"/>
      <c r="Z43" s="355"/>
      <c r="AA43" s="355"/>
      <c r="AB43" s="355"/>
      <c r="AC43" s="355"/>
    </row>
    <row r="44" spans="1:29">
      <c r="A44" t="s">
        <v>479</v>
      </c>
      <c r="B44" t="s">
        <v>522</v>
      </c>
      <c r="C44" t="s">
        <v>229</v>
      </c>
      <c r="D44" t="s">
        <v>225</v>
      </c>
      <c r="H44" s="355"/>
      <c r="I44" s="355"/>
      <c r="J44" s="163"/>
      <c r="K44" s="163"/>
      <c r="L44" s="355"/>
      <c r="M44" s="355"/>
      <c r="N44" s="355"/>
      <c r="O44" s="163"/>
      <c r="P44" s="355"/>
      <c r="Q44" s="355"/>
      <c r="R44" s="163"/>
      <c r="S44" s="163"/>
      <c r="T44" s="355"/>
      <c r="U44" s="355"/>
      <c r="V44" s="163"/>
      <c r="W44" s="355"/>
      <c r="Z44" s="355"/>
      <c r="AA44" s="355"/>
      <c r="AB44" s="355"/>
      <c r="AC44" s="355"/>
    </row>
    <row r="45" spans="1:29">
      <c r="B45" t="s">
        <v>108</v>
      </c>
      <c r="H45" s="355"/>
      <c r="I45" s="355"/>
      <c r="J45" s="163"/>
      <c r="K45" s="163"/>
      <c r="L45" s="355"/>
      <c r="M45" s="355"/>
      <c r="N45" s="355"/>
      <c r="O45" s="163"/>
      <c r="P45" s="355"/>
      <c r="Q45" s="355"/>
      <c r="R45" s="163"/>
      <c r="S45" s="163"/>
      <c r="T45" s="355"/>
      <c r="U45" s="355"/>
      <c r="V45" s="163"/>
      <c r="W45" s="355"/>
      <c r="Z45" s="355"/>
      <c r="AA45" s="355"/>
      <c r="AB45" s="355"/>
      <c r="AC45" s="355"/>
    </row>
    <row r="46" spans="1:29">
      <c r="B46" t="s">
        <v>109</v>
      </c>
      <c r="H46" s="355"/>
      <c r="I46" s="355"/>
      <c r="J46" s="163"/>
      <c r="K46" s="163"/>
      <c r="L46" s="355"/>
      <c r="M46" s="355"/>
      <c r="N46" s="355"/>
      <c r="O46" s="163"/>
      <c r="P46" s="355"/>
      <c r="Q46" s="355"/>
      <c r="R46" s="163"/>
      <c r="S46" s="163"/>
      <c r="T46" s="355"/>
      <c r="U46" s="355"/>
      <c r="V46" s="163"/>
      <c r="W46" s="355"/>
      <c r="Z46" s="355"/>
      <c r="AA46" s="355"/>
      <c r="AB46" s="355"/>
      <c r="AC46" s="355"/>
    </row>
    <row r="47" spans="1:29">
      <c r="B47" t="s">
        <v>110</v>
      </c>
      <c r="H47" s="355"/>
      <c r="I47" s="355"/>
      <c r="J47" s="163"/>
      <c r="K47" s="163"/>
      <c r="L47" s="355"/>
      <c r="M47" s="355"/>
      <c r="N47" s="355"/>
      <c r="O47" s="163"/>
      <c r="P47" s="355"/>
      <c r="Q47" s="355"/>
      <c r="R47" s="163"/>
      <c r="S47" s="163"/>
      <c r="T47" s="355"/>
      <c r="U47" s="355"/>
      <c r="V47" s="163"/>
      <c r="W47" s="355"/>
      <c r="Z47" s="355"/>
      <c r="AA47" s="355"/>
      <c r="AB47" s="355"/>
      <c r="AC47" s="355"/>
    </row>
    <row r="48" spans="1:29">
      <c r="B48" t="s">
        <v>111</v>
      </c>
      <c r="H48" s="355"/>
      <c r="I48" s="355"/>
      <c r="J48" s="163"/>
      <c r="K48" s="163"/>
      <c r="L48" s="355"/>
      <c r="M48" s="355"/>
      <c r="N48" s="355"/>
      <c r="O48" s="163"/>
      <c r="P48" s="355"/>
      <c r="Q48" s="355"/>
      <c r="R48" s="163"/>
      <c r="S48" s="163"/>
      <c r="T48" s="355"/>
      <c r="U48" s="355"/>
      <c r="V48" s="163"/>
      <c r="W48" s="355"/>
      <c r="Z48" s="355"/>
      <c r="AA48" s="355"/>
      <c r="AB48" s="355"/>
      <c r="AC48" s="355"/>
    </row>
    <row r="49" spans="1:29">
      <c r="B49" t="s">
        <v>112</v>
      </c>
      <c r="H49" s="355"/>
      <c r="I49" s="355"/>
      <c r="J49" s="163"/>
      <c r="K49" s="163"/>
      <c r="L49" s="355"/>
      <c r="M49" s="355"/>
      <c r="N49" s="355"/>
      <c r="O49" s="163"/>
      <c r="P49" s="355"/>
      <c r="Q49" s="355"/>
      <c r="R49" s="163"/>
      <c r="S49" s="163"/>
      <c r="T49" s="355"/>
      <c r="U49" s="355"/>
      <c r="V49" s="163"/>
      <c r="W49" s="355"/>
      <c r="Z49" s="355"/>
      <c r="AA49" s="355"/>
      <c r="AB49" s="355"/>
      <c r="AC49" s="355"/>
    </row>
    <row r="50" spans="1:29">
      <c r="B50" t="s">
        <v>113</v>
      </c>
      <c r="H50" s="355"/>
      <c r="I50" s="355"/>
      <c r="J50" s="163"/>
      <c r="K50" s="163"/>
      <c r="L50" s="355"/>
      <c r="M50" s="355"/>
      <c r="N50" s="355"/>
      <c r="O50" s="163"/>
      <c r="P50" s="355"/>
      <c r="Q50" s="355"/>
      <c r="R50" s="163"/>
      <c r="S50" s="163"/>
      <c r="T50" s="355"/>
      <c r="U50" s="355"/>
      <c r="V50" s="163"/>
      <c r="W50" s="355"/>
      <c r="Z50" s="355"/>
      <c r="AA50" s="355"/>
      <c r="AB50" s="355"/>
      <c r="AC50" s="355"/>
    </row>
    <row r="51" spans="1:29">
      <c r="B51" t="s">
        <v>381</v>
      </c>
      <c r="H51" s="355"/>
      <c r="I51" s="355"/>
      <c r="J51" s="163"/>
      <c r="K51" s="163"/>
      <c r="L51" s="355"/>
      <c r="M51" s="355"/>
      <c r="N51" s="355"/>
      <c r="O51" s="163"/>
      <c r="P51" s="355"/>
      <c r="Q51" s="355"/>
      <c r="R51" s="163"/>
      <c r="S51" s="163"/>
      <c r="T51" s="355"/>
      <c r="U51" s="355"/>
      <c r="V51" s="163"/>
      <c r="W51" s="355"/>
      <c r="Z51" s="355"/>
      <c r="AA51" s="355"/>
      <c r="AB51" s="355"/>
      <c r="AC51" s="355"/>
    </row>
    <row r="52" spans="1:29" ht="18">
      <c r="A52" s="258" t="s">
        <v>434</v>
      </c>
      <c r="B52" s="258"/>
      <c r="C52" s="258"/>
      <c r="D52" s="258"/>
      <c r="E52" s="258"/>
      <c r="H52" s="355"/>
      <c r="I52" s="355"/>
      <c r="J52" s="163"/>
      <c r="K52" s="163"/>
      <c r="L52" s="355"/>
      <c r="M52" s="355"/>
      <c r="N52" s="355"/>
      <c r="O52" s="163"/>
      <c r="P52" s="355"/>
      <c r="Q52" s="355"/>
      <c r="R52" s="163"/>
      <c r="S52" s="163"/>
      <c r="T52" s="355"/>
      <c r="U52" s="355"/>
      <c r="V52" s="163"/>
      <c r="W52" s="355"/>
      <c r="Z52" s="355"/>
      <c r="AA52" s="355"/>
      <c r="AB52" s="355"/>
      <c r="AC52" s="355"/>
    </row>
    <row r="53" spans="1:29">
      <c r="A53" s="261"/>
      <c r="B53" t="s">
        <v>88</v>
      </c>
      <c r="H53" s="355"/>
      <c r="I53" s="355"/>
      <c r="J53" s="163"/>
      <c r="K53" s="163"/>
      <c r="L53" s="355"/>
      <c r="M53" s="355"/>
      <c r="N53" s="355"/>
      <c r="O53" s="163"/>
      <c r="P53" s="355"/>
      <c r="Q53" s="355"/>
      <c r="R53" s="163"/>
      <c r="S53" s="163"/>
      <c r="T53" s="355"/>
      <c r="U53" s="355"/>
      <c r="V53" s="163"/>
      <c r="W53" s="355"/>
      <c r="Z53" s="355"/>
      <c r="AA53" s="355"/>
      <c r="AB53" s="355"/>
      <c r="AC53" s="355"/>
    </row>
    <row r="54" spans="1:29">
      <c r="A54" s="261"/>
      <c r="B54" t="s">
        <v>674</v>
      </c>
      <c r="H54" s="355"/>
      <c r="I54" s="355"/>
      <c r="J54" s="163"/>
      <c r="K54" s="163"/>
      <c r="L54" s="355"/>
      <c r="M54" s="355"/>
      <c r="N54" s="355"/>
      <c r="O54" s="163"/>
      <c r="P54" s="355"/>
      <c r="Q54" s="355"/>
      <c r="R54" s="163"/>
      <c r="S54" s="163"/>
      <c r="T54" s="355"/>
      <c r="U54" s="355"/>
      <c r="V54" s="163"/>
      <c r="W54" s="355"/>
      <c r="Z54" s="355"/>
      <c r="AA54" s="355"/>
      <c r="AB54" s="355"/>
      <c r="AC54" s="355"/>
    </row>
    <row r="55" spans="1:29" ht="28.8">
      <c r="A55" s="261"/>
      <c r="B55" s="329" t="s">
        <v>67</v>
      </c>
      <c r="H55" s="355"/>
      <c r="I55" s="355"/>
      <c r="J55" s="163"/>
      <c r="K55" s="163"/>
      <c r="L55" s="355"/>
      <c r="M55" s="355"/>
      <c r="N55" s="355"/>
      <c r="O55" s="163"/>
      <c r="P55" s="355"/>
      <c r="Q55" s="355"/>
      <c r="R55" s="163"/>
      <c r="S55" s="163"/>
      <c r="T55" s="355"/>
      <c r="U55" s="355"/>
      <c r="V55" s="163"/>
      <c r="W55" s="355"/>
      <c r="Z55" s="355"/>
      <c r="AA55" s="355"/>
      <c r="AB55" s="355"/>
      <c r="AC55" s="355"/>
    </row>
    <row r="56" spans="1:29">
      <c r="A56" s="261" t="s">
        <v>263</v>
      </c>
      <c r="B56" t="s">
        <v>166</v>
      </c>
      <c r="C56" t="s">
        <v>236</v>
      </c>
      <c r="D56" t="s">
        <v>216</v>
      </c>
      <c r="H56" s="355"/>
      <c r="I56" s="355"/>
      <c r="J56" s="163"/>
      <c r="K56" s="163"/>
      <c r="L56" s="355"/>
      <c r="M56" s="355"/>
      <c r="N56" s="355"/>
      <c r="O56" s="163"/>
      <c r="P56" s="355"/>
      <c r="Q56" s="355"/>
      <c r="R56" s="163"/>
      <c r="S56" s="163"/>
      <c r="T56" s="355"/>
      <c r="U56" s="355"/>
      <c r="V56" s="163"/>
      <c r="W56" s="355"/>
      <c r="Z56" s="355"/>
      <c r="AA56" s="355"/>
      <c r="AB56" s="355"/>
      <c r="AC56" s="355"/>
    </row>
    <row r="57" spans="1:29">
      <c r="A57" s="261" t="s">
        <v>264</v>
      </c>
      <c r="B57" t="s">
        <v>167</v>
      </c>
      <c r="C57" t="s">
        <v>236</v>
      </c>
      <c r="D57" t="s">
        <v>216</v>
      </c>
    </row>
    <row r="58" spans="1:29">
      <c r="A58" s="261" t="s">
        <v>265</v>
      </c>
      <c r="B58" t="s">
        <v>168</v>
      </c>
      <c r="C58" t="s">
        <v>236</v>
      </c>
      <c r="D58" t="s">
        <v>216</v>
      </c>
    </row>
    <row r="59" spans="1:29">
      <c r="A59" s="261" t="s">
        <v>266</v>
      </c>
      <c r="B59" t="s">
        <v>169</v>
      </c>
      <c r="C59" t="s">
        <v>236</v>
      </c>
      <c r="D59" t="s">
        <v>216</v>
      </c>
      <c r="H59" s="355"/>
      <c r="I59" s="355"/>
      <c r="J59" s="163"/>
      <c r="K59" s="163"/>
      <c r="L59" s="355"/>
      <c r="M59" s="355"/>
      <c r="N59" s="355"/>
      <c r="O59" s="163"/>
      <c r="P59" s="355"/>
      <c r="Q59" s="355"/>
      <c r="R59" s="163"/>
      <c r="S59" s="163"/>
      <c r="T59" s="355"/>
      <c r="U59" s="355"/>
      <c r="V59" s="163"/>
      <c r="W59" s="355"/>
      <c r="Z59" s="355"/>
      <c r="AA59" s="355"/>
      <c r="AB59" s="355"/>
      <c r="AC59" s="355"/>
    </row>
    <row r="60" spans="1:29">
      <c r="A60" s="264" t="s">
        <v>262</v>
      </c>
      <c r="B60" s="265" t="s">
        <v>170</v>
      </c>
      <c r="C60" s="265" t="s">
        <v>236</v>
      </c>
      <c r="D60" s="265" t="s">
        <v>216</v>
      </c>
      <c r="H60" s="355"/>
      <c r="I60" s="355"/>
      <c r="J60" s="163"/>
      <c r="K60" s="163"/>
      <c r="L60" s="355"/>
      <c r="M60" s="355"/>
      <c r="N60" s="355"/>
      <c r="O60" s="163"/>
      <c r="P60" s="355"/>
      <c r="Q60" s="355"/>
      <c r="R60" s="163"/>
      <c r="S60" s="163"/>
      <c r="T60" s="355"/>
      <c r="U60" s="355"/>
      <c r="V60" s="163"/>
      <c r="W60" s="355"/>
      <c r="Z60" s="355"/>
      <c r="AA60" s="355"/>
      <c r="AB60" s="355"/>
      <c r="AC60" s="355"/>
    </row>
    <row r="61" spans="1:29">
      <c r="A61" s="261" t="s">
        <v>268</v>
      </c>
      <c r="B61" t="s">
        <v>171</v>
      </c>
      <c r="C61" t="s">
        <v>236</v>
      </c>
      <c r="D61" t="s">
        <v>216</v>
      </c>
      <c r="H61" s="355"/>
      <c r="I61" s="355"/>
      <c r="J61" s="163"/>
      <c r="K61" s="163"/>
      <c r="L61" s="355"/>
      <c r="M61" s="355"/>
      <c r="N61" s="355"/>
      <c r="O61" s="163"/>
      <c r="P61" s="355"/>
      <c r="Q61" s="355"/>
      <c r="R61" s="163"/>
      <c r="S61" s="163"/>
      <c r="T61" s="355"/>
      <c r="U61" s="355"/>
      <c r="V61" s="163"/>
      <c r="W61" s="355"/>
      <c r="Z61" s="355"/>
      <c r="AA61" s="355"/>
      <c r="AB61" s="355"/>
      <c r="AC61" s="355"/>
    </row>
    <row r="62" spans="1:29">
      <c r="A62" s="261" t="s">
        <v>556</v>
      </c>
      <c r="B62" t="s">
        <v>172</v>
      </c>
      <c r="C62" t="s">
        <v>236</v>
      </c>
      <c r="D62" t="s">
        <v>216</v>
      </c>
      <c r="H62" s="355"/>
      <c r="I62" s="355"/>
      <c r="J62" s="163"/>
      <c r="K62" s="163"/>
      <c r="L62" s="355"/>
      <c r="M62" s="355"/>
      <c r="N62" s="355"/>
      <c r="O62" s="163"/>
      <c r="P62" s="355"/>
      <c r="Q62" s="355"/>
      <c r="R62" s="163"/>
      <c r="S62" s="163"/>
      <c r="T62" s="355"/>
      <c r="U62" s="355"/>
      <c r="V62" s="163"/>
      <c r="W62" s="355"/>
      <c r="Z62" s="355"/>
      <c r="AA62" s="355"/>
      <c r="AB62" s="355"/>
      <c r="AC62" s="355"/>
    </row>
    <row r="63" spans="1:29">
      <c r="A63" s="261" t="s">
        <v>557</v>
      </c>
      <c r="B63" t="s">
        <v>174</v>
      </c>
      <c r="C63" t="s">
        <v>236</v>
      </c>
      <c r="D63" t="s">
        <v>216</v>
      </c>
      <c r="H63" s="355"/>
      <c r="I63" s="355"/>
      <c r="J63" s="163"/>
      <c r="K63" s="163"/>
      <c r="L63" s="355"/>
      <c r="M63" s="355"/>
      <c r="N63" s="355"/>
      <c r="O63" s="163"/>
      <c r="P63" s="355"/>
      <c r="Q63" s="355"/>
      <c r="R63" s="163"/>
      <c r="S63" s="163"/>
      <c r="T63" s="355"/>
      <c r="U63" s="355"/>
      <c r="V63" s="163"/>
      <c r="W63" s="355"/>
      <c r="Z63" s="355"/>
      <c r="AA63" s="355"/>
      <c r="AB63" s="355"/>
      <c r="AC63" s="355"/>
    </row>
    <row r="64" spans="1:29">
      <c r="A64" s="261" t="s">
        <v>558</v>
      </c>
      <c r="B64" t="s">
        <v>173</v>
      </c>
      <c r="C64" t="s">
        <v>236</v>
      </c>
      <c r="D64" t="s">
        <v>216</v>
      </c>
      <c r="H64" s="355"/>
      <c r="I64" s="355"/>
      <c r="J64" s="163"/>
      <c r="K64" s="163"/>
      <c r="L64" s="355"/>
      <c r="M64" s="355"/>
      <c r="N64" s="355"/>
      <c r="O64" s="163"/>
      <c r="P64" s="355"/>
      <c r="Q64" s="355"/>
      <c r="R64" s="163"/>
      <c r="S64" s="163"/>
      <c r="T64" s="355"/>
      <c r="U64" s="355"/>
      <c r="V64" s="163"/>
      <c r="W64" s="355"/>
      <c r="Z64" s="355"/>
      <c r="AA64" s="355"/>
      <c r="AB64" s="355"/>
      <c r="AC64" s="355"/>
    </row>
    <row r="65" spans="1:29">
      <c r="A65" s="261" t="s">
        <v>269</v>
      </c>
      <c r="B65" t="s">
        <v>175</v>
      </c>
      <c r="C65" t="s">
        <v>236</v>
      </c>
      <c r="D65" t="s">
        <v>216</v>
      </c>
      <c r="H65" s="355"/>
      <c r="I65" s="355"/>
      <c r="J65" s="163"/>
      <c r="K65" s="163"/>
      <c r="L65" s="355"/>
      <c r="M65" s="355"/>
      <c r="N65" s="355"/>
      <c r="O65" s="163"/>
      <c r="P65" s="355"/>
      <c r="Q65" s="355"/>
      <c r="R65" s="163"/>
      <c r="S65" s="163"/>
      <c r="T65" s="355"/>
      <c r="U65" s="355"/>
      <c r="V65" s="163"/>
      <c r="W65" s="355"/>
      <c r="Z65" s="355"/>
      <c r="AA65" s="355"/>
      <c r="AB65" s="355"/>
      <c r="AC65" s="355"/>
    </row>
    <row r="66" spans="1:29">
      <c r="A66" s="264" t="s">
        <v>267</v>
      </c>
      <c r="B66" s="265" t="s">
        <v>176</v>
      </c>
      <c r="C66" s="265" t="s">
        <v>236</v>
      </c>
      <c r="D66" s="265" t="s">
        <v>216</v>
      </c>
      <c r="H66" s="355"/>
      <c r="I66" s="355"/>
      <c r="J66" s="163"/>
      <c r="K66" s="163"/>
      <c r="L66" s="355"/>
      <c r="M66" s="355"/>
      <c r="N66" s="355"/>
      <c r="O66" s="163"/>
      <c r="P66" s="355"/>
      <c r="Q66" s="355"/>
      <c r="R66" s="163"/>
      <c r="S66" s="163"/>
      <c r="T66" s="355"/>
      <c r="U66" s="355"/>
      <c r="V66" s="163"/>
      <c r="W66" s="355"/>
      <c r="Z66" s="355"/>
      <c r="AA66" s="355"/>
      <c r="AB66" s="355"/>
      <c r="AC66" s="355"/>
    </row>
    <row r="67" spans="1:29">
      <c r="A67" s="264" t="s">
        <v>550</v>
      </c>
      <c r="B67" s="265" t="s">
        <v>177</v>
      </c>
      <c r="C67" s="265" t="s">
        <v>236</v>
      </c>
      <c r="D67" s="265" t="s">
        <v>216</v>
      </c>
      <c r="H67" s="355"/>
      <c r="I67" s="355"/>
      <c r="J67" s="163"/>
      <c r="K67" s="163"/>
      <c r="L67" s="355"/>
      <c r="M67" s="355"/>
      <c r="N67" s="355"/>
      <c r="O67" s="163"/>
      <c r="P67" s="355"/>
      <c r="Q67" s="355"/>
      <c r="R67" s="163"/>
      <c r="S67" s="163"/>
      <c r="T67" s="355"/>
      <c r="U67" s="355"/>
      <c r="V67" s="163"/>
      <c r="W67" s="355"/>
      <c r="Z67" s="355"/>
      <c r="AA67" s="355"/>
      <c r="AB67" s="355"/>
      <c r="AC67" s="355"/>
    </row>
    <row r="68" spans="1:29">
      <c r="A68" s="260" t="s">
        <v>270</v>
      </c>
      <c r="B68" t="s">
        <v>271</v>
      </c>
      <c r="C68" t="s">
        <v>236</v>
      </c>
      <c r="D68" t="s">
        <v>216</v>
      </c>
      <c r="H68" s="355"/>
      <c r="I68" s="355"/>
      <c r="J68" s="163"/>
      <c r="K68" s="163"/>
      <c r="L68" s="355"/>
      <c r="M68" s="355"/>
      <c r="N68" s="355"/>
      <c r="O68" s="163"/>
      <c r="P68" s="355"/>
      <c r="Q68" s="355"/>
      <c r="R68" s="163"/>
      <c r="S68" s="163"/>
      <c r="T68" s="355"/>
      <c r="U68" s="355"/>
      <c r="V68" s="163"/>
      <c r="W68" s="355"/>
      <c r="Z68" s="355"/>
      <c r="AA68" s="355"/>
      <c r="AB68" s="355"/>
      <c r="AC68" s="355"/>
    </row>
    <row r="69" spans="1:29">
      <c r="A69" s="260" t="s">
        <v>272</v>
      </c>
      <c r="B69" t="s">
        <v>178</v>
      </c>
      <c r="C69" t="s">
        <v>236</v>
      </c>
      <c r="D69" t="s">
        <v>216</v>
      </c>
      <c r="H69" s="355"/>
      <c r="I69" s="355"/>
      <c r="J69" s="163"/>
      <c r="K69" s="163"/>
      <c r="L69" s="355"/>
      <c r="M69" s="355"/>
      <c r="N69" s="355"/>
      <c r="O69" s="163"/>
      <c r="P69" s="355"/>
      <c r="Q69" s="355"/>
      <c r="R69" s="163"/>
      <c r="S69" s="163"/>
      <c r="T69" s="355"/>
      <c r="U69" s="355"/>
      <c r="V69" s="163"/>
      <c r="W69" s="355"/>
      <c r="Z69" s="355"/>
      <c r="AA69" s="355"/>
      <c r="AB69" s="355"/>
      <c r="AC69" s="355"/>
    </row>
    <row r="70" spans="1:29">
      <c r="A70" s="260" t="s">
        <v>273</v>
      </c>
      <c r="B70" t="s">
        <v>179</v>
      </c>
      <c r="C70" t="s">
        <v>236</v>
      </c>
      <c r="D70" t="s">
        <v>216</v>
      </c>
      <c r="H70" s="355"/>
      <c r="I70" s="355"/>
      <c r="J70" s="163"/>
      <c r="K70" s="163"/>
      <c r="L70" s="355"/>
      <c r="M70" s="355"/>
      <c r="N70" s="355"/>
      <c r="O70" s="163"/>
      <c r="P70" s="355"/>
      <c r="Q70" s="355"/>
      <c r="R70" s="163"/>
      <c r="S70" s="163"/>
      <c r="T70" s="355"/>
      <c r="U70" s="355"/>
      <c r="V70" s="163"/>
      <c r="W70" s="355"/>
      <c r="Z70" s="355"/>
      <c r="AA70" s="355"/>
      <c r="AB70" s="355"/>
      <c r="AC70" s="355"/>
    </row>
    <row r="71" spans="1:29">
      <c r="A71" s="260" t="s">
        <v>838</v>
      </c>
      <c r="B71" t="s">
        <v>716</v>
      </c>
      <c r="C71" t="s">
        <v>236</v>
      </c>
      <c r="D71" t="s">
        <v>216</v>
      </c>
      <c r="H71" s="355"/>
      <c r="I71" s="355"/>
      <c r="J71" s="163"/>
      <c r="K71" s="163"/>
      <c r="L71" s="355"/>
      <c r="M71" s="355"/>
      <c r="N71" s="355"/>
      <c r="O71" s="163"/>
      <c r="P71" s="355"/>
      <c r="Q71" s="355"/>
      <c r="R71" s="163"/>
      <c r="S71" s="163"/>
      <c r="T71" s="355"/>
      <c r="U71" s="355"/>
      <c r="V71" s="163"/>
      <c r="W71" s="355"/>
      <c r="Z71" s="355"/>
      <c r="AA71" s="355"/>
      <c r="AB71" s="355"/>
      <c r="AC71" s="355"/>
    </row>
    <row r="72" spans="1:29">
      <c r="A72" s="260" t="s">
        <v>275</v>
      </c>
      <c r="B72" t="s">
        <v>181</v>
      </c>
      <c r="C72" t="s">
        <v>236</v>
      </c>
      <c r="D72" t="s">
        <v>216</v>
      </c>
    </row>
    <row r="73" spans="1:29">
      <c r="A73" s="260" t="s">
        <v>276</v>
      </c>
      <c r="B73" t="s">
        <v>182</v>
      </c>
      <c r="C73" t="s">
        <v>236</v>
      </c>
      <c r="D73" t="s">
        <v>216</v>
      </c>
    </row>
    <row r="74" spans="1:29">
      <c r="A74" s="260" t="s">
        <v>798</v>
      </c>
      <c r="B74" t="s">
        <v>717</v>
      </c>
      <c r="C74" t="s">
        <v>236</v>
      </c>
      <c r="D74" t="s">
        <v>216</v>
      </c>
    </row>
    <row r="75" spans="1:29">
      <c r="A75" s="260" t="s">
        <v>799</v>
      </c>
      <c r="B75" t="s">
        <v>718</v>
      </c>
      <c r="C75" t="s">
        <v>236</v>
      </c>
      <c r="D75" t="s">
        <v>216</v>
      </c>
    </row>
    <row r="76" spans="1:29">
      <c r="A76" s="262" t="s">
        <v>278</v>
      </c>
      <c r="B76" t="s">
        <v>183</v>
      </c>
      <c r="C76" t="s">
        <v>236</v>
      </c>
      <c r="D76" t="s">
        <v>216</v>
      </c>
    </row>
    <row r="77" spans="1:29">
      <c r="A77" s="260" t="s">
        <v>800</v>
      </c>
      <c r="B77" t="s">
        <v>719</v>
      </c>
      <c r="C77" t="s">
        <v>236</v>
      </c>
      <c r="D77" t="s">
        <v>216</v>
      </c>
      <c r="H77" s="355"/>
      <c r="I77" s="355"/>
      <c r="J77" s="163"/>
      <c r="K77" s="163"/>
      <c r="L77" s="355"/>
      <c r="M77" s="356"/>
      <c r="N77" s="355"/>
      <c r="O77" s="163"/>
      <c r="P77" s="355"/>
      <c r="Q77" s="355"/>
      <c r="R77" s="163"/>
      <c r="S77" s="163"/>
      <c r="T77" s="355"/>
      <c r="U77" s="356"/>
      <c r="V77" s="163"/>
      <c r="W77" s="355"/>
      <c r="Z77" s="355"/>
      <c r="AA77" s="355"/>
      <c r="AB77" s="355"/>
      <c r="AC77" s="355"/>
    </row>
    <row r="78" spans="1:29">
      <c r="A78" s="260" t="s">
        <v>801</v>
      </c>
      <c r="B78" t="s">
        <v>720</v>
      </c>
      <c r="C78" t="s">
        <v>236</v>
      </c>
      <c r="D78" t="s">
        <v>216</v>
      </c>
      <c r="H78" s="355"/>
      <c r="I78" s="355"/>
      <c r="J78" s="163"/>
      <c r="K78" s="163"/>
      <c r="L78" s="355"/>
      <c r="M78" s="355"/>
      <c r="N78" s="355"/>
      <c r="O78" s="163"/>
      <c r="P78" s="355"/>
      <c r="Q78" s="355"/>
      <c r="R78" s="163"/>
      <c r="S78" s="163"/>
      <c r="T78" s="355"/>
      <c r="U78" s="355"/>
      <c r="V78" s="163"/>
      <c r="W78" s="355"/>
      <c r="Z78" s="355"/>
      <c r="AA78" s="355"/>
      <c r="AB78" s="355"/>
      <c r="AC78" s="355"/>
    </row>
    <row r="79" spans="1:29">
      <c r="A79" s="266" t="s">
        <v>836</v>
      </c>
      <c r="B79" s="265" t="s">
        <v>802</v>
      </c>
      <c r="C79" t="s">
        <v>236</v>
      </c>
      <c r="D79" t="s">
        <v>216</v>
      </c>
    </row>
    <row r="80" spans="1:29">
      <c r="A80" s="260" t="s">
        <v>803</v>
      </c>
      <c r="B80" t="s">
        <v>721</v>
      </c>
      <c r="C80" t="s">
        <v>236</v>
      </c>
      <c r="D80" t="s">
        <v>216</v>
      </c>
    </row>
    <row r="81" spans="1:4">
      <c r="A81" s="260" t="s">
        <v>274</v>
      </c>
      <c r="B81" t="s">
        <v>180</v>
      </c>
      <c r="C81" t="s">
        <v>236</v>
      </c>
      <c r="D81" t="s">
        <v>216</v>
      </c>
    </row>
    <row r="82" spans="1:4">
      <c r="A82" s="260" t="s">
        <v>804</v>
      </c>
      <c r="B82" t="s">
        <v>722</v>
      </c>
      <c r="C82" t="s">
        <v>236</v>
      </c>
      <c r="D82" t="s">
        <v>216</v>
      </c>
    </row>
    <row r="83" spans="1:4">
      <c r="A83" s="260" t="s">
        <v>805</v>
      </c>
      <c r="B83" t="s">
        <v>723</v>
      </c>
      <c r="C83" t="s">
        <v>236</v>
      </c>
      <c r="D83" t="s">
        <v>216</v>
      </c>
    </row>
    <row r="84" spans="1:4">
      <c r="A84" s="260" t="s">
        <v>806</v>
      </c>
      <c r="B84" t="s">
        <v>724</v>
      </c>
      <c r="C84" t="s">
        <v>236</v>
      </c>
      <c r="D84" t="s">
        <v>216</v>
      </c>
    </row>
    <row r="85" spans="1:4">
      <c r="A85" s="260" t="s">
        <v>279</v>
      </c>
      <c r="B85" t="s">
        <v>184</v>
      </c>
      <c r="C85" t="s">
        <v>236</v>
      </c>
      <c r="D85" t="s">
        <v>216</v>
      </c>
    </row>
    <row r="86" spans="1:4">
      <c r="A86" s="260" t="s">
        <v>807</v>
      </c>
      <c r="B86" t="s">
        <v>725</v>
      </c>
      <c r="C86" t="s">
        <v>236</v>
      </c>
      <c r="D86" t="s">
        <v>216</v>
      </c>
    </row>
    <row r="87" spans="1:4">
      <c r="A87" s="266" t="s">
        <v>837</v>
      </c>
      <c r="B87" s="265" t="s">
        <v>835</v>
      </c>
      <c r="C87" t="s">
        <v>236</v>
      </c>
      <c r="D87" t="s">
        <v>216</v>
      </c>
    </row>
    <row r="88" spans="1:4">
      <c r="A88" s="260" t="s">
        <v>808</v>
      </c>
      <c r="B88" t="s">
        <v>726</v>
      </c>
      <c r="C88" t="s">
        <v>236</v>
      </c>
      <c r="D88" t="s">
        <v>216</v>
      </c>
    </row>
    <row r="89" spans="1:4">
      <c r="A89" s="260" t="s">
        <v>809</v>
      </c>
      <c r="B89" t="s">
        <v>727</v>
      </c>
      <c r="C89" t="s">
        <v>236</v>
      </c>
      <c r="D89" t="s">
        <v>216</v>
      </c>
    </row>
    <row r="90" spans="1:4" ht="28.8">
      <c r="A90" s="260" t="s">
        <v>810</v>
      </c>
      <c r="B90" s="329" t="s">
        <v>728</v>
      </c>
      <c r="C90" t="s">
        <v>236</v>
      </c>
      <c r="D90" t="s">
        <v>216</v>
      </c>
    </row>
    <row r="91" spans="1:4">
      <c r="A91" s="266" t="s">
        <v>372</v>
      </c>
      <c r="B91" s="265" t="s">
        <v>373</v>
      </c>
      <c r="C91" t="s">
        <v>236</v>
      </c>
      <c r="D91" t="s">
        <v>216</v>
      </c>
    </row>
    <row r="92" spans="1:4">
      <c r="A92" s="260" t="s">
        <v>811</v>
      </c>
      <c r="B92" t="s">
        <v>729</v>
      </c>
      <c r="C92" t="s">
        <v>236</v>
      </c>
      <c r="D92" t="s">
        <v>216</v>
      </c>
    </row>
    <row r="93" spans="1:4">
      <c r="A93" s="260" t="s">
        <v>812</v>
      </c>
      <c r="B93" t="s">
        <v>730</v>
      </c>
      <c r="C93" t="s">
        <v>236</v>
      </c>
      <c r="D93" t="s">
        <v>216</v>
      </c>
    </row>
    <row r="94" spans="1:4">
      <c r="A94" s="260" t="s">
        <v>813</v>
      </c>
      <c r="B94" t="s">
        <v>731</v>
      </c>
      <c r="C94" t="s">
        <v>236</v>
      </c>
      <c r="D94" t="s">
        <v>216</v>
      </c>
    </row>
    <row r="95" spans="1:4">
      <c r="A95" t="s">
        <v>814</v>
      </c>
      <c r="B95" t="s">
        <v>732</v>
      </c>
      <c r="C95" t="s">
        <v>236</v>
      </c>
      <c r="D95" t="s">
        <v>216</v>
      </c>
    </row>
    <row r="96" spans="1:4">
      <c r="A96" t="s">
        <v>815</v>
      </c>
      <c r="B96" t="s">
        <v>733</v>
      </c>
      <c r="C96" t="s">
        <v>236</v>
      </c>
      <c r="D96" t="s">
        <v>216</v>
      </c>
    </row>
    <row r="97" spans="1:5">
      <c r="A97" t="s">
        <v>816</v>
      </c>
      <c r="B97" t="s">
        <v>734</v>
      </c>
      <c r="C97" t="s">
        <v>236</v>
      </c>
      <c r="D97" t="s">
        <v>216</v>
      </c>
    </row>
    <row r="98" spans="1:5">
      <c r="A98" t="s">
        <v>817</v>
      </c>
      <c r="B98" t="s">
        <v>735</v>
      </c>
      <c r="C98" t="s">
        <v>236</v>
      </c>
      <c r="D98" t="s">
        <v>216</v>
      </c>
    </row>
    <row r="99" spans="1:5">
      <c r="A99" t="s">
        <v>818</v>
      </c>
      <c r="B99" t="s">
        <v>736</v>
      </c>
      <c r="C99" t="s">
        <v>236</v>
      </c>
      <c r="D99" t="s">
        <v>216</v>
      </c>
    </row>
    <row r="100" spans="1:5">
      <c r="A100" t="s">
        <v>819</v>
      </c>
      <c r="B100" t="s">
        <v>737</v>
      </c>
      <c r="C100" t="s">
        <v>236</v>
      </c>
      <c r="D100" t="s">
        <v>216</v>
      </c>
    </row>
    <row r="101" spans="1:5">
      <c r="A101" t="s">
        <v>820</v>
      </c>
      <c r="B101" t="s">
        <v>738</v>
      </c>
      <c r="C101" t="s">
        <v>236</v>
      </c>
      <c r="D101" t="s">
        <v>216</v>
      </c>
    </row>
    <row r="102" spans="1:5">
      <c r="A102" s="265" t="s">
        <v>821</v>
      </c>
      <c r="B102" t="s">
        <v>739</v>
      </c>
      <c r="C102" t="s">
        <v>236</v>
      </c>
      <c r="D102" t="s">
        <v>216</v>
      </c>
    </row>
    <row r="103" spans="1:5">
      <c r="A103" t="s">
        <v>822</v>
      </c>
      <c r="B103" t="s">
        <v>740</v>
      </c>
      <c r="C103" t="s">
        <v>236</v>
      </c>
      <c r="D103" t="s">
        <v>216</v>
      </c>
    </row>
    <row r="104" spans="1:5">
      <c r="A104" t="s">
        <v>280</v>
      </c>
      <c r="B104" t="s">
        <v>185</v>
      </c>
      <c r="C104" t="s">
        <v>236</v>
      </c>
      <c r="D104" t="s">
        <v>216</v>
      </c>
    </row>
    <row r="105" spans="1:5">
      <c r="A105" s="267" t="s">
        <v>277</v>
      </c>
      <c r="B105" s="265" t="s">
        <v>186</v>
      </c>
      <c r="C105" s="265" t="s">
        <v>236</v>
      </c>
      <c r="D105" s="265" t="s">
        <v>216</v>
      </c>
    </row>
    <row r="106" spans="1:5">
      <c r="A106" s="267" t="s">
        <v>237</v>
      </c>
      <c r="B106" s="265" t="s">
        <v>187</v>
      </c>
      <c r="C106" s="265" t="s">
        <v>236</v>
      </c>
      <c r="D106" s="265" t="s">
        <v>216</v>
      </c>
    </row>
    <row r="107" spans="1:5">
      <c r="A107" s="263" t="s">
        <v>238</v>
      </c>
      <c r="B107" t="s">
        <v>188</v>
      </c>
      <c r="C107" t="s">
        <v>236</v>
      </c>
      <c r="D107" t="s">
        <v>216</v>
      </c>
    </row>
    <row r="108" spans="1:5">
      <c r="A108" s="263" t="s">
        <v>239</v>
      </c>
      <c r="B108" t="s">
        <v>189</v>
      </c>
      <c r="C108" t="s">
        <v>236</v>
      </c>
      <c r="D108" t="s">
        <v>216</v>
      </c>
    </row>
    <row r="109" spans="1:5">
      <c r="A109" s="268" t="s">
        <v>281</v>
      </c>
      <c r="B109" s="265" t="s">
        <v>190</v>
      </c>
      <c r="C109" s="265" t="s">
        <v>236</v>
      </c>
      <c r="D109" s="265" t="s">
        <v>216</v>
      </c>
    </row>
    <row r="110" spans="1:5">
      <c r="A110" s="264" t="s">
        <v>551</v>
      </c>
      <c r="B110" s="265" t="s">
        <v>191</v>
      </c>
      <c r="C110" s="265" t="s">
        <v>236</v>
      </c>
      <c r="D110" s="265" t="s">
        <v>216</v>
      </c>
    </row>
    <row r="111" spans="1:5">
      <c r="A111" t="s">
        <v>240</v>
      </c>
      <c r="B111" t="s">
        <v>126</v>
      </c>
      <c r="C111" t="s">
        <v>249</v>
      </c>
      <c r="D111" t="s">
        <v>225</v>
      </c>
      <c r="E111" t="s">
        <v>865</v>
      </c>
    </row>
    <row r="112" spans="1:5">
      <c r="A112" t="s">
        <v>241</v>
      </c>
      <c r="B112" t="s">
        <v>147</v>
      </c>
      <c r="C112" t="s">
        <v>242</v>
      </c>
      <c r="D112" t="s">
        <v>225</v>
      </c>
    </row>
    <row r="113" spans="1:5">
      <c r="A113" t="s">
        <v>243</v>
      </c>
      <c r="B113" t="s">
        <v>148</v>
      </c>
      <c r="C113" t="s">
        <v>242</v>
      </c>
      <c r="D113" t="s">
        <v>225</v>
      </c>
    </row>
    <row r="114" spans="1:5">
      <c r="A114" t="s">
        <v>244</v>
      </c>
      <c r="B114" t="s">
        <v>149</v>
      </c>
      <c r="C114" t="s">
        <v>242</v>
      </c>
      <c r="D114" t="s">
        <v>225</v>
      </c>
    </row>
    <row r="115" spans="1:5">
      <c r="A115" t="s">
        <v>245</v>
      </c>
      <c r="B115" t="s">
        <v>150</v>
      </c>
      <c r="C115" t="s">
        <v>242</v>
      </c>
      <c r="D115" t="s">
        <v>225</v>
      </c>
    </row>
    <row r="116" spans="1:5">
      <c r="A116" t="s">
        <v>246</v>
      </c>
      <c r="B116" t="s">
        <v>151</v>
      </c>
      <c r="C116" t="s">
        <v>247</v>
      </c>
      <c r="D116" t="s">
        <v>225</v>
      </c>
      <c r="E116" t="s">
        <v>564</v>
      </c>
    </row>
    <row r="117" spans="1:5">
      <c r="A117" t="s">
        <v>248</v>
      </c>
      <c r="B117" t="s">
        <v>152</v>
      </c>
      <c r="C117" t="s">
        <v>249</v>
      </c>
      <c r="D117" t="s">
        <v>225</v>
      </c>
      <c r="E117" t="s">
        <v>565</v>
      </c>
    </row>
    <row r="118" spans="1:5">
      <c r="A118" t="s">
        <v>250</v>
      </c>
      <c r="B118" t="s">
        <v>153</v>
      </c>
      <c r="C118" t="s">
        <v>249</v>
      </c>
      <c r="D118" t="s">
        <v>225</v>
      </c>
    </row>
    <row r="119" spans="1:5">
      <c r="A119" t="s">
        <v>251</v>
      </c>
      <c r="B119" t="s">
        <v>154</v>
      </c>
      <c r="C119" t="s">
        <v>249</v>
      </c>
      <c r="D119" t="s">
        <v>225</v>
      </c>
    </row>
    <row r="120" spans="1:5">
      <c r="A120" t="s">
        <v>252</v>
      </c>
      <c r="B120" t="s">
        <v>155</v>
      </c>
      <c r="C120" t="s">
        <v>247</v>
      </c>
      <c r="D120" t="s">
        <v>225</v>
      </c>
      <c r="E120" t="s">
        <v>155</v>
      </c>
    </row>
    <row r="121" spans="1:5">
      <c r="A121" t="s">
        <v>253</v>
      </c>
      <c r="B121" t="s">
        <v>156</v>
      </c>
      <c r="C121" t="s">
        <v>242</v>
      </c>
      <c r="D121" t="s">
        <v>225</v>
      </c>
    </row>
    <row r="122" spans="1:5">
      <c r="A122" t="s">
        <v>254</v>
      </c>
      <c r="B122" t="s">
        <v>157</v>
      </c>
      <c r="C122" t="s">
        <v>242</v>
      </c>
      <c r="D122" t="s">
        <v>225</v>
      </c>
    </row>
    <row r="123" spans="1:5">
      <c r="A123" t="s">
        <v>255</v>
      </c>
      <c r="B123" t="s">
        <v>158</v>
      </c>
      <c r="C123" t="s">
        <v>242</v>
      </c>
      <c r="D123" t="s">
        <v>225</v>
      </c>
    </row>
    <row r="124" spans="1:5">
      <c r="A124" t="s">
        <v>256</v>
      </c>
      <c r="B124" t="s">
        <v>159</v>
      </c>
      <c r="C124" t="s">
        <v>247</v>
      </c>
      <c r="D124" t="s">
        <v>225</v>
      </c>
      <c r="E124" t="s">
        <v>159</v>
      </c>
    </row>
    <row r="125" spans="1:5">
      <c r="A125" t="s">
        <v>257</v>
      </c>
      <c r="B125" t="s">
        <v>160</v>
      </c>
      <c r="C125" t="s">
        <v>242</v>
      </c>
      <c r="D125" t="s">
        <v>225</v>
      </c>
      <c r="E125" t="s">
        <v>566</v>
      </c>
    </row>
    <row r="126" spans="1:5">
      <c r="A126" t="s">
        <v>258</v>
      </c>
      <c r="B126" t="s">
        <v>161</v>
      </c>
      <c r="C126" t="s">
        <v>247</v>
      </c>
      <c r="D126" t="s">
        <v>225</v>
      </c>
      <c r="E126" t="s">
        <v>161</v>
      </c>
    </row>
    <row r="127" spans="1:5">
      <c r="A127" t="s">
        <v>259</v>
      </c>
      <c r="B127" t="s">
        <v>162</v>
      </c>
      <c r="C127" t="s">
        <v>242</v>
      </c>
      <c r="D127" t="s">
        <v>225</v>
      </c>
      <c r="E127" t="s">
        <v>566</v>
      </c>
    </row>
    <row r="128" spans="1:5">
      <c r="A128" t="s">
        <v>260</v>
      </c>
      <c r="B128" t="s">
        <v>163</v>
      </c>
      <c r="C128" t="s">
        <v>247</v>
      </c>
      <c r="D128" t="s">
        <v>225</v>
      </c>
      <c r="E128" t="s">
        <v>163</v>
      </c>
    </row>
    <row r="129" spans="1:5">
      <c r="A129" t="s">
        <v>261</v>
      </c>
      <c r="B129" t="s">
        <v>164</v>
      </c>
      <c r="C129" t="s">
        <v>242</v>
      </c>
      <c r="D129" t="s">
        <v>225</v>
      </c>
      <c r="E129" t="s">
        <v>566</v>
      </c>
    </row>
    <row r="130" spans="1:5">
      <c r="A130" t="s">
        <v>713</v>
      </c>
      <c r="B130" t="s">
        <v>710</v>
      </c>
      <c r="C130" t="s">
        <v>242</v>
      </c>
      <c r="D130" t="s">
        <v>225</v>
      </c>
      <c r="E130" t="s">
        <v>857</v>
      </c>
    </row>
    <row r="131" spans="1:5">
      <c r="A131" t="s">
        <v>714</v>
      </c>
      <c r="B131" t="s">
        <v>712</v>
      </c>
      <c r="C131" t="s">
        <v>242</v>
      </c>
      <c r="D131" t="s">
        <v>225</v>
      </c>
      <c r="E131" t="s">
        <v>858</v>
      </c>
    </row>
    <row r="132" spans="1:5">
      <c r="A132" t="s">
        <v>715</v>
      </c>
      <c r="B132" t="s">
        <v>711</v>
      </c>
      <c r="C132" t="s">
        <v>242</v>
      </c>
      <c r="D132" t="s">
        <v>225</v>
      </c>
      <c r="E132" t="s">
        <v>859</v>
      </c>
    </row>
    <row r="133" spans="1:5">
      <c r="A133" t="s">
        <v>380</v>
      </c>
      <c r="B133" t="s">
        <v>165</v>
      </c>
      <c r="C133" t="s">
        <v>395</v>
      </c>
      <c r="D133" t="s">
        <v>225</v>
      </c>
    </row>
    <row r="134" spans="1:5">
      <c r="A134" t="s">
        <v>526</v>
      </c>
      <c r="B134" t="s">
        <v>529</v>
      </c>
      <c r="C134" t="s">
        <v>395</v>
      </c>
      <c r="D134" t="s">
        <v>225</v>
      </c>
      <c r="E134" t="s">
        <v>553</v>
      </c>
    </row>
    <row r="135" spans="1:5">
      <c r="A135" t="s">
        <v>527</v>
      </c>
      <c r="B135" t="s">
        <v>530</v>
      </c>
      <c r="C135" t="s">
        <v>395</v>
      </c>
      <c r="D135" t="s">
        <v>225</v>
      </c>
      <c r="E135" t="s">
        <v>554</v>
      </c>
    </row>
    <row r="136" spans="1:5">
      <c r="A136" t="s">
        <v>528</v>
      </c>
      <c r="B136" t="s">
        <v>531</v>
      </c>
      <c r="C136" t="s">
        <v>395</v>
      </c>
      <c r="D136" t="s">
        <v>225</v>
      </c>
    </row>
    <row r="137" spans="1:5" ht="18">
      <c r="A137" s="258" t="s">
        <v>453</v>
      </c>
      <c r="B137" s="258"/>
      <c r="C137" s="258"/>
      <c r="D137" s="258"/>
      <c r="E137" s="258"/>
    </row>
    <row r="138" spans="1:5">
      <c r="A138" t="s">
        <v>283</v>
      </c>
      <c r="B138" t="s">
        <v>211</v>
      </c>
      <c r="C138" t="s">
        <v>215</v>
      </c>
      <c r="D138" t="s">
        <v>216</v>
      </c>
    </row>
    <row r="139" spans="1:5">
      <c r="A139" t="s">
        <v>363</v>
      </c>
      <c r="B139" t="s">
        <v>362</v>
      </c>
      <c r="C139" t="s">
        <v>364</v>
      </c>
      <c r="D139" t="s">
        <v>216</v>
      </c>
      <c r="E139" t="s">
        <v>568</v>
      </c>
    </row>
    <row r="140" spans="1:5">
      <c r="A140" t="s">
        <v>241</v>
      </c>
      <c r="B140" t="s">
        <v>147</v>
      </c>
      <c r="C140" t="s">
        <v>242</v>
      </c>
      <c r="D140" t="s">
        <v>225</v>
      </c>
    </row>
    <row r="141" spans="1:5">
      <c r="A141" t="s">
        <v>243</v>
      </c>
      <c r="B141" t="s">
        <v>148</v>
      </c>
      <c r="C141" t="s">
        <v>242</v>
      </c>
      <c r="D141" t="s">
        <v>225</v>
      </c>
    </row>
    <row r="142" spans="1:5">
      <c r="A142" t="s">
        <v>244</v>
      </c>
      <c r="B142" t="s">
        <v>149</v>
      </c>
      <c r="C142" t="s">
        <v>242</v>
      </c>
      <c r="D142" t="s">
        <v>225</v>
      </c>
    </row>
    <row r="143" spans="1:5">
      <c r="A143" t="s">
        <v>245</v>
      </c>
      <c r="B143" t="s">
        <v>150</v>
      </c>
      <c r="C143" t="s">
        <v>242</v>
      </c>
      <c r="D143" t="s">
        <v>225</v>
      </c>
    </row>
    <row r="144" spans="1:5">
      <c r="A144" t="s">
        <v>246</v>
      </c>
      <c r="B144" t="s">
        <v>151</v>
      </c>
      <c r="C144" t="s">
        <v>247</v>
      </c>
      <c r="D144" t="s">
        <v>225</v>
      </c>
      <c r="E144" t="s">
        <v>564</v>
      </c>
    </row>
    <row r="145" spans="1:5">
      <c r="A145" t="s">
        <v>248</v>
      </c>
      <c r="B145" t="s">
        <v>152</v>
      </c>
      <c r="C145" t="s">
        <v>249</v>
      </c>
      <c r="D145" t="s">
        <v>225</v>
      </c>
      <c r="E145" t="s">
        <v>565</v>
      </c>
    </row>
    <row r="146" spans="1:5">
      <c r="A146" t="s">
        <v>250</v>
      </c>
      <c r="B146" t="s">
        <v>153</v>
      </c>
      <c r="C146" t="s">
        <v>249</v>
      </c>
      <c r="D146" t="s">
        <v>225</v>
      </c>
    </row>
    <row r="147" spans="1:5">
      <c r="A147" t="s">
        <v>251</v>
      </c>
      <c r="B147" t="s">
        <v>154</v>
      </c>
      <c r="C147" t="s">
        <v>249</v>
      </c>
      <c r="D147" t="s">
        <v>225</v>
      </c>
    </row>
    <row r="148" spans="1:5">
      <c r="A148" t="s">
        <v>252</v>
      </c>
      <c r="B148" t="s">
        <v>155</v>
      </c>
      <c r="C148" t="s">
        <v>247</v>
      </c>
      <c r="D148" t="s">
        <v>225</v>
      </c>
      <c r="E148" t="s">
        <v>155</v>
      </c>
    </row>
    <row r="149" spans="1:5">
      <c r="A149" t="s">
        <v>253</v>
      </c>
      <c r="B149" t="s">
        <v>156</v>
      </c>
      <c r="C149" t="s">
        <v>242</v>
      </c>
      <c r="D149" t="s">
        <v>225</v>
      </c>
    </row>
    <row r="150" spans="1:5">
      <c r="A150" t="s">
        <v>254</v>
      </c>
      <c r="B150" t="s">
        <v>157</v>
      </c>
      <c r="C150" t="s">
        <v>242</v>
      </c>
      <c r="D150" t="s">
        <v>225</v>
      </c>
    </row>
    <row r="151" spans="1:5">
      <c r="A151" t="s">
        <v>255</v>
      </c>
      <c r="B151" t="s">
        <v>158</v>
      </c>
      <c r="C151" t="s">
        <v>242</v>
      </c>
      <c r="D151" t="s">
        <v>225</v>
      </c>
    </row>
    <row r="152" spans="1:5">
      <c r="A152" t="s">
        <v>256</v>
      </c>
      <c r="B152" t="s">
        <v>159</v>
      </c>
      <c r="C152" t="s">
        <v>247</v>
      </c>
      <c r="D152" t="s">
        <v>225</v>
      </c>
      <c r="E152" t="s">
        <v>159</v>
      </c>
    </row>
    <row r="153" spans="1:5">
      <c r="A153" t="s">
        <v>257</v>
      </c>
      <c r="B153" t="s">
        <v>160</v>
      </c>
      <c r="C153" t="s">
        <v>242</v>
      </c>
      <c r="D153" t="s">
        <v>225</v>
      </c>
      <c r="E153" t="s">
        <v>566</v>
      </c>
    </row>
    <row r="154" spans="1:5">
      <c r="A154" t="s">
        <v>258</v>
      </c>
      <c r="B154" t="s">
        <v>161</v>
      </c>
      <c r="C154" t="s">
        <v>247</v>
      </c>
      <c r="D154" t="s">
        <v>225</v>
      </c>
      <c r="E154" t="s">
        <v>161</v>
      </c>
    </row>
    <row r="155" spans="1:5">
      <c r="A155" t="s">
        <v>259</v>
      </c>
      <c r="B155" t="s">
        <v>162</v>
      </c>
      <c r="C155" t="s">
        <v>242</v>
      </c>
      <c r="D155" t="s">
        <v>225</v>
      </c>
      <c r="E155" t="s">
        <v>566</v>
      </c>
    </row>
    <row r="156" spans="1:5">
      <c r="A156" t="s">
        <v>260</v>
      </c>
      <c r="B156" t="s">
        <v>163</v>
      </c>
      <c r="C156" t="s">
        <v>247</v>
      </c>
      <c r="D156" t="s">
        <v>225</v>
      </c>
      <c r="E156" t="s">
        <v>163</v>
      </c>
    </row>
    <row r="157" spans="1:5">
      <c r="A157" t="s">
        <v>261</v>
      </c>
      <c r="B157" t="s">
        <v>164</v>
      </c>
      <c r="C157" t="s">
        <v>242</v>
      </c>
      <c r="D157" t="s">
        <v>225</v>
      </c>
      <c r="E157" t="s">
        <v>567</v>
      </c>
    </row>
    <row r="158" spans="1:5">
      <c r="A158" t="s">
        <v>524</v>
      </c>
      <c r="B158" t="s">
        <v>441</v>
      </c>
      <c r="C158" t="s">
        <v>395</v>
      </c>
      <c r="D158" t="s">
        <v>225</v>
      </c>
      <c r="E158" t="s">
        <v>641</v>
      </c>
    </row>
    <row r="159" spans="1:5">
      <c r="A159" t="s">
        <v>523</v>
      </c>
      <c r="B159" t="s">
        <v>459</v>
      </c>
      <c r="C159" t="s">
        <v>542</v>
      </c>
      <c r="D159" t="s">
        <v>216</v>
      </c>
      <c r="E159" t="s">
        <v>555</v>
      </c>
    </row>
    <row r="160" spans="1:5">
      <c r="A160" t="s">
        <v>316</v>
      </c>
      <c r="B160" t="s">
        <v>299</v>
      </c>
      <c r="C160" t="s">
        <v>365</v>
      </c>
      <c r="D160" t="s">
        <v>216</v>
      </c>
    </row>
    <row r="161" spans="1:5">
      <c r="A161" t="s">
        <v>525</v>
      </c>
      <c r="B161" t="s">
        <v>300</v>
      </c>
      <c r="C161" t="s">
        <v>543</v>
      </c>
      <c r="D161" t="s">
        <v>216</v>
      </c>
    </row>
    <row r="162" spans="1:5">
      <c r="A162" t="s">
        <v>378</v>
      </c>
      <c r="B162" t="s">
        <v>377</v>
      </c>
      <c r="C162" t="s">
        <v>544</v>
      </c>
      <c r="D162" t="s">
        <v>216</v>
      </c>
    </row>
    <row r="163" spans="1:5">
      <c r="A163" t="s">
        <v>240</v>
      </c>
      <c r="B163" t="s">
        <v>126</v>
      </c>
      <c r="C163" t="s">
        <v>249</v>
      </c>
      <c r="D163" t="s">
        <v>225</v>
      </c>
    </row>
    <row r="164" spans="1:5" ht="18">
      <c r="A164" s="258" t="s">
        <v>454</v>
      </c>
      <c r="B164" s="258"/>
      <c r="C164" s="258"/>
      <c r="D164" s="258"/>
      <c r="E164" s="258"/>
    </row>
    <row r="165" spans="1:5">
      <c r="A165" t="s">
        <v>283</v>
      </c>
      <c r="B165" t="s">
        <v>211</v>
      </c>
      <c r="C165" t="s">
        <v>215</v>
      </c>
      <c r="D165" t="s">
        <v>216</v>
      </c>
    </row>
    <row r="166" spans="1:5">
      <c r="A166" t="s">
        <v>363</v>
      </c>
      <c r="B166" t="s">
        <v>362</v>
      </c>
      <c r="C166" t="s">
        <v>364</v>
      </c>
      <c r="D166" t="s">
        <v>216</v>
      </c>
      <c r="E166" t="s">
        <v>568</v>
      </c>
    </row>
    <row r="167" spans="1:5">
      <c r="A167" t="s">
        <v>241</v>
      </c>
      <c r="B167" t="s">
        <v>147</v>
      </c>
      <c r="C167" t="s">
        <v>242</v>
      </c>
      <c r="D167" t="s">
        <v>225</v>
      </c>
    </row>
    <row r="168" spans="1:5">
      <c r="A168" t="s">
        <v>243</v>
      </c>
      <c r="B168" t="s">
        <v>148</v>
      </c>
      <c r="C168" t="s">
        <v>242</v>
      </c>
      <c r="D168" t="s">
        <v>225</v>
      </c>
    </row>
    <row r="169" spans="1:5">
      <c r="A169" t="s">
        <v>244</v>
      </c>
      <c r="B169" t="s">
        <v>149</v>
      </c>
      <c r="C169" t="s">
        <v>242</v>
      </c>
      <c r="D169" t="s">
        <v>225</v>
      </c>
    </row>
    <row r="170" spans="1:5">
      <c r="A170" t="s">
        <v>245</v>
      </c>
      <c r="B170" t="s">
        <v>150</v>
      </c>
      <c r="C170" t="s">
        <v>242</v>
      </c>
      <c r="D170" t="s">
        <v>225</v>
      </c>
    </row>
    <row r="171" spans="1:5">
      <c r="A171" t="s">
        <v>246</v>
      </c>
      <c r="B171" t="s">
        <v>151</v>
      </c>
      <c r="C171" t="s">
        <v>247</v>
      </c>
      <c r="D171" t="s">
        <v>225</v>
      </c>
      <c r="E171" t="s">
        <v>564</v>
      </c>
    </row>
    <row r="172" spans="1:5">
      <c r="A172" t="s">
        <v>248</v>
      </c>
      <c r="B172" t="s">
        <v>152</v>
      </c>
      <c r="C172" t="s">
        <v>249</v>
      </c>
      <c r="D172" t="s">
        <v>225</v>
      </c>
      <c r="E172" t="s">
        <v>565</v>
      </c>
    </row>
    <row r="173" spans="1:5">
      <c r="A173" t="s">
        <v>250</v>
      </c>
      <c r="B173" t="s">
        <v>153</v>
      </c>
      <c r="C173" t="s">
        <v>249</v>
      </c>
      <c r="D173" t="s">
        <v>225</v>
      </c>
    </row>
    <row r="174" spans="1:5">
      <c r="A174" t="s">
        <v>251</v>
      </c>
      <c r="B174" t="s">
        <v>154</v>
      </c>
      <c r="C174" t="s">
        <v>249</v>
      </c>
      <c r="D174" t="s">
        <v>225</v>
      </c>
    </row>
    <row r="175" spans="1:5">
      <c r="A175" t="s">
        <v>252</v>
      </c>
      <c r="B175" t="s">
        <v>155</v>
      </c>
      <c r="C175" t="s">
        <v>247</v>
      </c>
      <c r="D175" t="s">
        <v>225</v>
      </c>
      <c r="E175" t="s">
        <v>155</v>
      </c>
    </row>
    <row r="176" spans="1:5">
      <c r="A176" t="s">
        <v>253</v>
      </c>
      <c r="B176" t="s">
        <v>156</v>
      </c>
      <c r="C176" t="s">
        <v>242</v>
      </c>
      <c r="D176" t="s">
        <v>225</v>
      </c>
    </row>
    <row r="177" spans="1:5">
      <c r="A177" t="s">
        <v>254</v>
      </c>
      <c r="B177" t="s">
        <v>157</v>
      </c>
      <c r="C177" t="s">
        <v>242</v>
      </c>
      <c r="D177" t="s">
        <v>225</v>
      </c>
    </row>
    <row r="178" spans="1:5">
      <c r="A178" t="s">
        <v>255</v>
      </c>
      <c r="B178" t="s">
        <v>158</v>
      </c>
      <c r="C178" t="s">
        <v>242</v>
      </c>
      <c r="D178" t="s">
        <v>225</v>
      </c>
    </row>
    <row r="179" spans="1:5">
      <c r="A179" t="s">
        <v>256</v>
      </c>
      <c r="B179" t="s">
        <v>159</v>
      </c>
      <c r="C179" t="s">
        <v>247</v>
      </c>
      <c r="D179" t="s">
        <v>225</v>
      </c>
      <c r="E179" t="s">
        <v>159</v>
      </c>
    </row>
    <row r="180" spans="1:5">
      <c r="A180" t="s">
        <v>257</v>
      </c>
      <c r="B180" t="s">
        <v>160</v>
      </c>
      <c r="C180" t="s">
        <v>242</v>
      </c>
      <c r="D180" t="s">
        <v>225</v>
      </c>
      <c r="E180" t="s">
        <v>566</v>
      </c>
    </row>
    <row r="181" spans="1:5">
      <c r="A181" t="s">
        <v>258</v>
      </c>
      <c r="B181" t="s">
        <v>161</v>
      </c>
      <c r="C181" t="s">
        <v>247</v>
      </c>
      <c r="D181" t="s">
        <v>225</v>
      </c>
      <c r="E181" t="s">
        <v>161</v>
      </c>
    </row>
    <row r="182" spans="1:5">
      <c r="A182" t="s">
        <v>261</v>
      </c>
      <c r="B182" t="s">
        <v>164</v>
      </c>
      <c r="C182" t="s">
        <v>242</v>
      </c>
      <c r="D182" t="s">
        <v>225</v>
      </c>
      <c r="E182" t="s">
        <v>567</v>
      </c>
    </row>
    <row r="183" spans="1:5">
      <c r="A183" t="s">
        <v>320</v>
      </c>
      <c r="B183" t="s">
        <v>301</v>
      </c>
      <c r="C183" t="s">
        <v>366</v>
      </c>
      <c r="D183" t="s">
        <v>216</v>
      </c>
    </row>
    <row r="184" spans="1:5">
      <c r="A184" t="s">
        <v>321</v>
      </c>
      <c r="B184" t="s">
        <v>302</v>
      </c>
      <c r="C184" t="s">
        <v>367</v>
      </c>
      <c r="D184" t="s">
        <v>216</v>
      </c>
    </row>
    <row r="185" spans="1:5">
      <c r="A185" t="s">
        <v>378</v>
      </c>
      <c r="B185" t="s">
        <v>377</v>
      </c>
      <c r="C185" t="s">
        <v>544</v>
      </c>
      <c r="D185" t="s">
        <v>216</v>
      </c>
    </row>
    <row r="186" spans="1:5">
      <c r="A186" t="s">
        <v>240</v>
      </c>
      <c r="B186" t="s">
        <v>126</v>
      </c>
      <c r="C186" t="s">
        <v>249</v>
      </c>
      <c r="D186" t="s">
        <v>225</v>
      </c>
    </row>
    <row r="187" spans="1:5">
      <c r="A187" t="s">
        <v>524</v>
      </c>
      <c r="B187" t="s">
        <v>441</v>
      </c>
      <c r="C187" t="s">
        <v>395</v>
      </c>
      <c r="D187" t="s">
        <v>225</v>
      </c>
      <c r="E187" t="s">
        <v>642</v>
      </c>
    </row>
    <row r="188" spans="1:5" ht="18">
      <c r="A188" s="258" t="s">
        <v>460</v>
      </c>
      <c r="B188" s="258"/>
      <c r="C188" s="258"/>
      <c r="D188" s="258"/>
      <c r="E188" s="258"/>
    </row>
    <row r="189" spans="1:5">
      <c r="A189" t="s">
        <v>323</v>
      </c>
      <c r="B189" t="s">
        <v>303</v>
      </c>
      <c r="C189" t="s">
        <v>545</v>
      </c>
      <c r="D189" t="s">
        <v>216</v>
      </c>
    </row>
    <row r="190" spans="1:5">
      <c r="A190" t="s">
        <v>324</v>
      </c>
      <c r="B190" t="s">
        <v>304</v>
      </c>
      <c r="C190" t="s">
        <v>215</v>
      </c>
      <c r="D190" t="s">
        <v>216</v>
      </c>
    </row>
    <row r="191" spans="1:5">
      <c r="A191" t="s">
        <v>283</v>
      </c>
      <c r="B191" t="s">
        <v>211</v>
      </c>
      <c r="C191" t="s">
        <v>215</v>
      </c>
      <c r="D191" t="s">
        <v>216</v>
      </c>
    </row>
    <row r="192" spans="1:5">
      <c r="A192" t="s">
        <v>363</v>
      </c>
      <c r="B192" t="s">
        <v>362</v>
      </c>
      <c r="C192" t="s">
        <v>364</v>
      </c>
      <c r="D192" t="s">
        <v>216</v>
      </c>
      <c r="E192" t="s">
        <v>568</v>
      </c>
    </row>
    <row r="193" spans="1:5">
      <c r="A193" t="s">
        <v>240</v>
      </c>
      <c r="B193" t="s">
        <v>126</v>
      </c>
      <c r="C193" t="s">
        <v>249</v>
      </c>
      <c r="D193" t="s">
        <v>225</v>
      </c>
    </row>
    <row r="194" spans="1:5">
      <c r="A194" t="s">
        <v>241</v>
      </c>
      <c r="B194" t="s">
        <v>147</v>
      </c>
      <c r="C194" t="s">
        <v>242</v>
      </c>
      <c r="D194" t="s">
        <v>225</v>
      </c>
    </row>
    <row r="195" spans="1:5">
      <c r="A195" t="s">
        <v>243</v>
      </c>
      <c r="B195" t="s">
        <v>148</v>
      </c>
      <c r="C195" t="s">
        <v>242</v>
      </c>
      <c r="D195" t="s">
        <v>225</v>
      </c>
    </row>
    <row r="196" spans="1:5">
      <c r="A196" t="s">
        <v>244</v>
      </c>
      <c r="B196" t="s">
        <v>149</v>
      </c>
      <c r="C196" t="s">
        <v>242</v>
      </c>
      <c r="D196" t="s">
        <v>225</v>
      </c>
    </row>
    <row r="197" spans="1:5">
      <c r="A197" t="s">
        <v>245</v>
      </c>
      <c r="B197" t="s">
        <v>150</v>
      </c>
      <c r="C197" t="s">
        <v>242</v>
      </c>
      <c r="D197" t="s">
        <v>225</v>
      </c>
    </row>
    <row r="198" spans="1:5">
      <c r="A198" t="s">
        <v>246</v>
      </c>
      <c r="B198" t="s">
        <v>151</v>
      </c>
      <c r="C198" t="s">
        <v>247</v>
      </c>
      <c r="D198" t="s">
        <v>225</v>
      </c>
      <c r="E198" t="s">
        <v>564</v>
      </c>
    </row>
    <row r="199" spans="1:5">
      <c r="A199" t="s">
        <v>248</v>
      </c>
      <c r="B199" t="s">
        <v>152</v>
      </c>
      <c r="C199" t="s">
        <v>249</v>
      </c>
      <c r="D199" t="s">
        <v>225</v>
      </c>
      <c r="E199" t="s">
        <v>565</v>
      </c>
    </row>
    <row r="200" spans="1:5">
      <c r="A200" t="s">
        <v>250</v>
      </c>
      <c r="B200" t="s">
        <v>153</v>
      </c>
      <c r="C200" t="s">
        <v>249</v>
      </c>
      <c r="D200" t="s">
        <v>225</v>
      </c>
    </row>
    <row r="201" spans="1:5">
      <c r="A201" t="s">
        <v>251</v>
      </c>
      <c r="B201" t="s">
        <v>154</v>
      </c>
      <c r="C201" t="s">
        <v>249</v>
      </c>
      <c r="D201" t="s">
        <v>225</v>
      </c>
    </row>
    <row r="202" spans="1:5">
      <c r="A202" t="s">
        <v>252</v>
      </c>
      <c r="B202" t="s">
        <v>155</v>
      </c>
      <c r="C202" t="s">
        <v>247</v>
      </c>
      <c r="D202" t="s">
        <v>225</v>
      </c>
      <c r="E202" t="s">
        <v>155</v>
      </c>
    </row>
    <row r="203" spans="1:5">
      <c r="A203" t="s">
        <v>253</v>
      </c>
      <c r="B203" t="s">
        <v>156</v>
      </c>
      <c r="C203" t="s">
        <v>242</v>
      </c>
      <c r="D203" t="s">
        <v>225</v>
      </c>
    </row>
    <row r="204" spans="1:5">
      <c r="A204" t="s">
        <v>254</v>
      </c>
      <c r="B204" t="s">
        <v>157</v>
      </c>
      <c r="C204" t="s">
        <v>242</v>
      </c>
      <c r="D204" t="s">
        <v>225</v>
      </c>
    </row>
    <row r="205" spans="1:5">
      <c r="A205" t="s">
        <v>255</v>
      </c>
      <c r="B205" t="s">
        <v>158</v>
      </c>
      <c r="C205" t="s">
        <v>242</v>
      </c>
      <c r="D205" t="s">
        <v>225</v>
      </c>
    </row>
    <row r="206" spans="1:5">
      <c r="A206" t="s">
        <v>256</v>
      </c>
      <c r="B206" t="s">
        <v>159</v>
      </c>
      <c r="C206" t="s">
        <v>247</v>
      </c>
      <c r="D206" t="s">
        <v>225</v>
      </c>
      <c r="E206" t="s">
        <v>159</v>
      </c>
    </row>
    <row r="207" spans="1:5">
      <c r="A207" t="s">
        <v>257</v>
      </c>
      <c r="B207" t="s">
        <v>160</v>
      </c>
      <c r="C207" t="s">
        <v>242</v>
      </c>
      <c r="D207" t="s">
        <v>225</v>
      </c>
      <c r="E207" t="s">
        <v>566</v>
      </c>
    </row>
    <row r="208" spans="1:5">
      <c r="A208" t="s">
        <v>258</v>
      </c>
      <c r="B208" t="s">
        <v>161</v>
      </c>
      <c r="C208" t="s">
        <v>247</v>
      </c>
      <c r="D208" t="s">
        <v>225</v>
      </c>
      <c r="E208" t="s">
        <v>161</v>
      </c>
    </row>
    <row r="209" spans="1:5">
      <c r="A209" t="s">
        <v>261</v>
      </c>
      <c r="B209" t="s">
        <v>164</v>
      </c>
      <c r="C209" t="s">
        <v>242</v>
      </c>
      <c r="D209" t="s">
        <v>225</v>
      </c>
      <c r="E209" t="s">
        <v>567</v>
      </c>
    </row>
    <row r="210" spans="1:5">
      <c r="A210" t="s">
        <v>524</v>
      </c>
      <c r="B210" t="s">
        <v>441</v>
      </c>
      <c r="C210" t="s">
        <v>395</v>
      </c>
      <c r="D210" t="s">
        <v>225</v>
      </c>
      <c r="E210" t="s">
        <v>642</v>
      </c>
    </row>
    <row r="211" spans="1:5" ht="18">
      <c r="A211" s="258" t="s">
        <v>532</v>
      </c>
      <c r="B211" s="258"/>
      <c r="C211" s="258"/>
      <c r="D211" s="258"/>
      <c r="E211" s="258"/>
    </row>
    <row r="212" spans="1:5">
      <c r="A212" t="s">
        <v>240</v>
      </c>
      <c r="B212" t="s">
        <v>126</v>
      </c>
      <c r="C212" t="s">
        <v>249</v>
      </c>
      <c r="D212" t="s">
        <v>225</v>
      </c>
    </row>
    <row r="213" spans="1:5">
      <c r="A213" t="s">
        <v>533</v>
      </c>
      <c r="B213" t="s">
        <v>127</v>
      </c>
      <c r="C213" t="s">
        <v>242</v>
      </c>
      <c r="D213" t="s">
        <v>225</v>
      </c>
      <c r="E213" t="s">
        <v>575</v>
      </c>
    </row>
    <row r="214" spans="1:5">
      <c r="A214" t="s">
        <v>534</v>
      </c>
      <c r="B214" t="s">
        <v>131</v>
      </c>
      <c r="C214" t="s">
        <v>249</v>
      </c>
      <c r="D214" t="s">
        <v>225</v>
      </c>
    </row>
    <row r="215" spans="1:5">
      <c r="A215" t="s">
        <v>535</v>
      </c>
      <c r="B215" t="s">
        <v>327</v>
      </c>
      <c r="C215" t="s">
        <v>395</v>
      </c>
      <c r="D215" t="s">
        <v>225</v>
      </c>
    </row>
    <row r="216" spans="1:5" ht="18">
      <c r="A216" s="258" t="s">
        <v>536</v>
      </c>
      <c r="B216" s="258"/>
      <c r="C216" s="258"/>
      <c r="D216" s="258"/>
      <c r="E216" s="258"/>
    </row>
    <row r="217" spans="1:5">
      <c r="A217" t="s">
        <v>283</v>
      </c>
      <c r="B217" t="s">
        <v>546</v>
      </c>
      <c r="C217" t="s">
        <v>215</v>
      </c>
      <c r="D217" t="s">
        <v>216</v>
      </c>
    </row>
    <row r="218" spans="1:5">
      <c r="A218" t="s">
        <v>537</v>
      </c>
      <c r="B218" t="s">
        <v>128</v>
      </c>
      <c r="C218" t="s">
        <v>215</v>
      </c>
      <c r="D218" t="s">
        <v>216</v>
      </c>
    </row>
    <row r="219" spans="1:5">
      <c r="A219" t="s">
        <v>245</v>
      </c>
      <c r="B219" t="s">
        <v>129</v>
      </c>
      <c r="C219" t="s">
        <v>242</v>
      </c>
      <c r="D219" t="s">
        <v>225</v>
      </c>
      <c r="E219" t="s">
        <v>576</v>
      </c>
    </row>
    <row r="220" spans="1:5">
      <c r="A220" t="s">
        <v>538</v>
      </c>
      <c r="B220" t="s">
        <v>130</v>
      </c>
      <c r="C220" t="s">
        <v>247</v>
      </c>
      <c r="D220" t="s">
        <v>225</v>
      </c>
    </row>
    <row r="221" spans="1:5" ht="18">
      <c r="A221" s="258" t="s">
        <v>539</v>
      </c>
      <c r="B221" s="258"/>
      <c r="C221" s="258"/>
      <c r="D221" s="258"/>
      <c r="E221" s="258"/>
    </row>
    <row r="222" spans="1:5">
      <c r="A222" t="s">
        <v>240</v>
      </c>
      <c r="B222" t="s">
        <v>126</v>
      </c>
      <c r="C222" t="s">
        <v>249</v>
      </c>
      <c r="D222" t="s">
        <v>225</v>
      </c>
    </row>
    <row r="223" spans="1:5">
      <c r="A223" t="s">
        <v>533</v>
      </c>
      <c r="B223" t="s">
        <v>127</v>
      </c>
      <c r="C223" t="s">
        <v>242</v>
      </c>
      <c r="D223" t="s">
        <v>225</v>
      </c>
      <c r="E223" t="s">
        <v>575</v>
      </c>
    </row>
    <row r="224" spans="1:5">
      <c r="A224" t="s">
        <v>534</v>
      </c>
      <c r="B224" t="s">
        <v>325</v>
      </c>
      <c r="C224" t="s">
        <v>249</v>
      </c>
      <c r="D224" t="s">
        <v>225</v>
      </c>
    </row>
    <row r="225" spans="1:5">
      <c r="A225" t="s">
        <v>540</v>
      </c>
      <c r="B225" t="s">
        <v>326</v>
      </c>
      <c r="C225" t="s">
        <v>395</v>
      </c>
      <c r="D225" t="s">
        <v>225</v>
      </c>
    </row>
    <row r="226" spans="1:5" ht="18">
      <c r="A226" s="258" t="s">
        <v>608</v>
      </c>
      <c r="B226" s="258"/>
      <c r="C226" s="258"/>
      <c r="D226" s="258"/>
      <c r="E226" s="258"/>
    </row>
    <row r="227" spans="1:5">
      <c r="A227" t="s">
        <v>628</v>
      </c>
      <c r="B227" t="s">
        <v>613</v>
      </c>
      <c r="C227" t="s">
        <v>215</v>
      </c>
      <c r="D227" t="s">
        <v>216</v>
      </c>
    </row>
    <row r="228" spans="1:5">
      <c r="A228" t="s">
        <v>629</v>
      </c>
      <c r="B228" t="s">
        <v>614</v>
      </c>
      <c r="C228" t="s">
        <v>364</v>
      </c>
      <c r="D228" t="s">
        <v>216</v>
      </c>
      <c r="E228" t="s">
        <v>568</v>
      </c>
    </row>
    <row r="229" spans="1:5">
      <c r="A229" t="s">
        <v>630</v>
      </c>
      <c r="B229" t="s">
        <v>615</v>
      </c>
      <c r="C229" t="s">
        <v>215</v>
      </c>
      <c r="D229" t="s">
        <v>216</v>
      </c>
    </row>
    <row r="230" spans="1:5">
      <c r="A230" t="s">
        <v>631</v>
      </c>
      <c r="B230" t="s">
        <v>616</v>
      </c>
      <c r="C230" t="s">
        <v>215</v>
      </c>
      <c r="D230" t="s">
        <v>216</v>
      </c>
    </row>
    <row r="231" spans="1:5">
      <c r="A231" t="s">
        <v>632</v>
      </c>
      <c r="B231" t="s">
        <v>617</v>
      </c>
      <c r="C231" t="s">
        <v>215</v>
      </c>
      <c r="D231" t="s">
        <v>216</v>
      </c>
    </row>
    <row r="232" spans="1:5">
      <c r="A232" t="s">
        <v>610</v>
      </c>
      <c r="B232" t="s">
        <v>618</v>
      </c>
      <c r="C232" t="s">
        <v>215</v>
      </c>
      <c r="D232" t="s">
        <v>216</v>
      </c>
    </row>
    <row r="233" spans="1:5">
      <c r="A233" t="s">
        <v>611</v>
      </c>
      <c r="B233" t="s">
        <v>619</v>
      </c>
      <c r="C233" t="s">
        <v>364</v>
      </c>
      <c r="D233" t="s">
        <v>216</v>
      </c>
      <c r="E233" t="s">
        <v>568</v>
      </c>
    </row>
    <row r="234" spans="1:5">
      <c r="A234" t="s">
        <v>633</v>
      </c>
      <c r="B234" t="s">
        <v>620</v>
      </c>
      <c r="C234" t="s">
        <v>215</v>
      </c>
      <c r="D234" t="s">
        <v>216</v>
      </c>
    </row>
    <row r="235" spans="1:5">
      <c r="A235" t="s">
        <v>612</v>
      </c>
      <c r="B235" t="s">
        <v>621</v>
      </c>
      <c r="C235" t="s">
        <v>215</v>
      </c>
      <c r="D235" t="s">
        <v>216</v>
      </c>
    </row>
    <row r="236" spans="1:5">
      <c r="A236" t="s">
        <v>634</v>
      </c>
      <c r="B236" t="s">
        <v>622</v>
      </c>
      <c r="C236" t="s">
        <v>215</v>
      </c>
      <c r="D236" t="s">
        <v>216</v>
      </c>
    </row>
    <row r="237" spans="1:5">
      <c r="A237" t="s">
        <v>635</v>
      </c>
      <c r="B237" t="s">
        <v>593</v>
      </c>
      <c r="C237" t="s">
        <v>247</v>
      </c>
      <c r="D237" t="s">
        <v>225</v>
      </c>
    </row>
    <row r="238" spans="1:5">
      <c r="A238" t="s">
        <v>636</v>
      </c>
      <c r="B238" t="s">
        <v>627</v>
      </c>
      <c r="C238" t="s">
        <v>247</v>
      </c>
      <c r="D238" t="s">
        <v>225</v>
      </c>
    </row>
    <row r="239" spans="1:5">
      <c r="A239" t="s">
        <v>637</v>
      </c>
      <c r="B239" t="s">
        <v>625</v>
      </c>
      <c r="C239" t="s">
        <v>247</v>
      </c>
      <c r="D239" t="s">
        <v>225</v>
      </c>
    </row>
    <row r="240" spans="1:5">
      <c r="A240" t="s">
        <v>638</v>
      </c>
      <c r="B240" t="s">
        <v>595</v>
      </c>
      <c r="C240" t="s">
        <v>229</v>
      </c>
      <c r="D240" t="s">
        <v>225</v>
      </c>
    </row>
    <row r="241" spans="1:5">
      <c r="A241" t="s">
        <v>639</v>
      </c>
      <c r="B241" t="s">
        <v>626</v>
      </c>
      <c r="C241" t="s">
        <v>229</v>
      </c>
      <c r="D241" t="s">
        <v>225</v>
      </c>
    </row>
    <row r="242" spans="1:5">
      <c r="A242" t="s">
        <v>640</v>
      </c>
      <c r="B242" t="s">
        <v>623</v>
      </c>
      <c r="C242" t="s">
        <v>224</v>
      </c>
      <c r="D242" t="s">
        <v>225</v>
      </c>
    </row>
    <row r="243" spans="1:5">
      <c r="A243" t="s">
        <v>624</v>
      </c>
      <c r="B243" t="s">
        <v>597</v>
      </c>
      <c r="C243" t="s">
        <v>229</v>
      </c>
      <c r="D243" t="s">
        <v>225</v>
      </c>
    </row>
    <row r="244" spans="1:5">
      <c r="A244" t="s">
        <v>644</v>
      </c>
      <c r="B244" t="s">
        <v>643</v>
      </c>
      <c r="C244" t="s">
        <v>229</v>
      </c>
      <c r="D244" t="s">
        <v>225</v>
      </c>
    </row>
    <row r="245" spans="1:5" ht="18">
      <c r="A245" s="258" t="s">
        <v>845</v>
      </c>
      <c r="B245" s="258"/>
      <c r="C245" s="258"/>
      <c r="D245" s="258"/>
      <c r="E245" s="258"/>
    </row>
    <row r="246" spans="1:5" ht="86.4">
      <c r="A246" t="s">
        <v>848</v>
      </c>
      <c r="B246" t="s">
        <v>846</v>
      </c>
      <c r="C246" t="s">
        <v>247</v>
      </c>
      <c r="D246" t="s">
        <v>225</v>
      </c>
      <c r="E246" s="329" t="s">
        <v>852</v>
      </c>
    </row>
    <row r="247" spans="1:5" ht="86.4">
      <c r="A247" t="s">
        <v>850</v>
      </c>
      <c r="B247" t="s">
        <v>847</v>
      </c>
      <c r="C247" t="s">
        <v>247</v>
      </c>
      <c r="D247" t="s">
        <v>225</v>
      </c>
      <c r="E247" s="329" t="s">
        <v>852</v>
      </c>
    </row>
    <row r="248" spans="1:5" ht="86.4">
      <c r="A248" t="s">
        <v>851</v>
      </c>
      <c r="B248" t="s">
        <v>849</v>
      </c>
      <c r="C248" t="s">
        <v>247</v>
      </c>
      <c r="D248" t="s">
        <v>225</v>
      </c>
      <c r="E248" s="329" t="s">
        <v>852</v>
      </c>
    </row>
  </sheetData>
  <autoFilter ref="A1:E248"/>
  <pageMargins left="0.7" right="0.7" top="0.75" bottom="0.75" header="0.3" footer="0.3"/>
  <pageSetup orientation="portrait" r:id="rId1"/>
  <headerFooter>
    <oddFooter>&amp;L&amp;"Arial"&amp;8&amp;K8585FF INTERNAL</oddFooter>
  </headerFooter>
</worksheet>
</file>

<file path=xl/worksheets/sheet54.xml><?xml version="1.0" encoding="utf-8"?>
<worksheet xmlns="http://schemas.openxmlformats.org/spreadsheetml/2006/main" xmlns:r="http://schemas.openxmlformats.org/officeDocument/2006/relationships">
  <sheetPr codeName="Sheet28">
    <tabColor theme="1"/>
  </sheetPr>
  <dimension ref="A1:XFC16"/>
  <sheetViews>
    <sheetView showGridLines="0" topLeftCell="C7" zoomScale="85" zoomScaleNormal="85" workbookViewId="0">
      <selection activeCell="E16" sqref="E16"/>
    </sheetView>
  </sheetViews>
  <sheetFormatPr defaultColWidth="0" defaultRowHeight="14.4"/>
  <cols>
    <col min="1" max="2" width="2.6640625" hidden="1" customWidth="1"/>
    <col min="3" max="3" width="2.6640625" customWidth="1"/>
    <col min="4" max="4" width="7.10937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4" width="20.6640625" customWidth="1"/>
    <col min="25" max="25" width="2.6640625" customWidth="1"/>
    <col min="26" max="26" width="5.109375" hidden="1" customWidth="1"/>
    <col min="27" max="16383" width="7.5546875" hidden="1"/>
    <col min="16384" max="16384" width="3.88671875" hidden="1"/>
  </cols>
  <sheetData>
    <row r="1" spans="4:30" hidden="1">
      <c r="I1">
        <v>0</v>
      </c>
    </row>
    <row r="2" spans="4:30" hidden="1">
      <c r="E2" t="s">
        <v>211</v>
      </c>
      <c r="F2" t="s">
        <v>362</v>
      </c>
      <c r="G2" t="s">
        <v>126</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4:30" hidden="1"/>
    <row r="4" spans="4:30" hidden="1"/>
    <row r="5" spans="4:30" hidden="1"/>
    <row r="6" spans="4:30" hidden="1"/>
    <row r="9" spans="4:30" ht="29.4" customHeight="1">
      <c r="D9" s="530" t="s">
        <v>119</v>
      </c>
      <c r="E9" s="451" t="s">
        <v>118</v>
      </c>
      <c r="F9" s="451" t="s">
        <v>1</v>
      </c>
      <c r="G9" s="451" t="s">
        <v>368</v>
      </c>
      <c r="H9" s="451" t="s">
        <v>3</v>
      </c>
      <c r="I9" s="451" t="s">
        <v>4</v>
      </c>
      <c r="J9" s="451" t="s">
        <v>5</v>
      </c>
      <c r="K9" s="451" t="s">
        <v>6</v>
      </c>
      <c r="L9" s="451" t="s">
        <v>7</v>
      </c>
      <c r="M9" s="451" t="s">
        <v>8</v>
      </c>
      <c r="N9" s="451"/>
      <c r="O9" s="451"/>
      <c r="P9" s="451"/>
      <c r="Q9" s="451" t="s">
        <v>9</v>
      </c>
      <c r="R9" s="530" t="s">
        <v>447</v>
      </c>
      <c r="S9" s="530" t="s">
        <v>116</v>
      </c>
      <c r="T9" s="451" t="s">
        <v>89</v>
      </c>
      <c r="U9" s="451" t="s">
        <v>12</v>
      </c>
      <c r="V9" s="451"/>
      <c r="W9" s="451" t="s">
        <v>14</v>
      </c>
      <c r="X9" s="451" t="s">
        <v>441</v>
      </c>
    </row>
    <row r="10" spans="4:30" ht="31.5" customHeight="1">
      <c r="D10" s="468"/>
      <c r="E10" s="451"/>
      <c r="F10" s="451"/>
      <c r="G10" s="451"/>
      <c r="H10" s="451"/>
      <c r="I10" s="451"/>
      <c r="J10" s="451"/>
      <c r="K10" s="451"/>
      <c r="L10" s="451"/>
      <c r="M10" s="451" t="s">
        <v>15</v>
      </c>
      <c r="N10" s="451"/>
      <c r="O10" s="451"/>
      <c r="P10" s="451" t="s">
        <v>16</v>
      </c>
      <c r="Q10" s="451"/>
      <c r="R10" s="468"/>
      <c r="S10" s="468"/>
      <c r="T10" s="451"/>
      <c r="U10" s="451"/>
      <c r="V10" s="451"/>
      <c r="W10" s="451"/>
      <c r="X10" s="451"/>
    </row>
    <row r="11" spans="4:30" ht="43.2">
      <c r="D11" s="450"/>
      <c r="E11" s="451"/>
      <c r="F11" s="451"/>
      <c r="G11" s="451"/>
      <c r="H11" s="451"/>
      <c r="I11" s="451"/>
      <c r="J11" s="451"/>
      <c r="K11" s="451"/>
      <c r="L11" s="451"/>
      <c r="M11" s="27" t="s">
        <v>17</v>
      </c>
      <c r="N11" s="27" t="s">
        <v>18</v>
      </c>
      <c r="O11" s="27" t="s">
        <v>19</v>
      </c>
      <c r="P11" s="451"/>
      <c r="Q11" s="451"/>
      <c r="R11" s="450"/>
      <c r="S11" s="450"/>
      <c r="T11" s="451"/>
      <c r="U11" s="27" t="s">
        <v>20</v>
      </c>
      <c r="V11" s="27" t="s">
        <v>21</v>
      </c>
      <c r="W11" s="451"/>
      <c r="X11" s="451"/>
    </row>
    <row r="12" spans="4:30" ht="17.25" customHeight="1">
      <c r="D12" s="72" t="s">
        <v>334</v>
      </c>
      <c r="E12" s="60" t="s">
        <v>856</v>
      </c>
      <c r="F12" s="60"/>
      <c r="G12" s="25"/>
      <c r="H12" s="25"/>
      <c r="I12" s="25"/>
      <c r="J12" s="25"/>
      <c r="K12" s="25"/>
      <c r="L12" s="25"/>
      <c r="M12" s="25"/>
      <c r="N12" s="25"/>
      <c r="O12" s="25"/>
      <c r="P12" s="25"/>
      <c r="Q12" s="25"/>
      <c r="R12" s="25"/>
      <c r="S12" s="25"/>
      <c r="T12" s="25"/>
      <c r="U12" s="25"/>
      <c r="V12" s="25"/>
      <c r="W12" s="25"/>
      <c r="X12" s="26"/>
    </row>
    <row r="13" spans="4:30" s="10" customFormat="1" ht="20.100000000000001" hidden="1" customHeight="1">
      <c r="D13" s="53"/>
      <c r="E13" s="64"/>
      <c r="F13" s="9"/>
      <c r="G13" s="212">
        <v>1</v>
      </c>
      <c r="H13" s="13"/>
      <c r="I13" s="38"/>
      <c r="J13" s="38"/>
      <c r="K13" s="39" t="str">
        <f>+IFERROR(IF(COUNT(H13:J13),ROUND(SUM(H13:J13),0),""),"")</f>
        <v/>
      </c>
      <c r="L13" s="14" t="str">
        <f>+IFERROR(IF(COUNT(K13),ROUND(K13/'Shareholding Pattern'!$L$78*100,2),""),"")</f>
        <v/>
      </c>
      <c r="M13" s="213" t="str">
        <f>IF(H13="","",H13)</f>
        <v/>
      </c>
      <c r="N13" s="164"/>
      <c r="O13" s="42" t="str">
        <f>+IFERROR(IF(COUNT(M13:N13),ROUND(SUM(M13,N13),0),""),"")</f>
        <v/>
      </c>
      <c r="P13" s="14" t="str">
        <f>+IFERROR(IF(COUNT(O13),ROUND(O13/('Shareholding Pattern'!$P$79)*100,2),""),"")</f>
        <v/>
      </c>
      <c r="Q13" s="38"/>
      <c r="R13" s="38"/>
      <c r="S13" s="39" t="str">
        <f>+IFERROR(IF(COUNT(Q13:R13),ROUND(SUM(Q13:R13),0),""),"")</f>
        <v/>
      </c>
      <c r="T13" s="14" t="str">
        <f>+IFERROR(IF(COUNT(K13,S13),ROUND(SUM(S13,K13)/SUM('Shareholding Pattern'!$L$78,'Shareholding Pattern'!$T$78)*100,2),""),"")</f>
        <v/>
      </c>
      <c r="U13" s="38"/>
      <c r="V13" s="176" t="str">
        <f>+IFERROR(IF(U13="","",(IF(COUNT(U13,K13),ROUND(SUM(U13)/SUM(K13)*100,2),""))),"")</f>
        <v/>
      </c>
      <c r="W13" s="13"/>
      <c r="X13" s="216"/>
      <c r="AC13" s="10">
        <f>IF(SUM(H13:W13)&gt;0,1,0)</f>
        <v>0</v>
      </c>
      <c r="AD13" s="10">
        <f>SUM(AC15:AC65535)</f>
        <v>0</v>
      </c>
    </row>
    <row r="14" spans="4:30" ht="24.9" customHeight="1">
      <c r="D14" s="34"/>
      <c r="E14" s="35"/>
      <c r="F14" s="201" t="s">
        <v>437</v>
      </c>
      <c r="G14" s="35"/>
      <c r="H14" s="35"/>
      <c r="I14" s="35"/>
      <c r="J14" s="35"/>
      <c r="K14" s="35"/>
      <c r="L14" s="35"/>
      <c r="M14" s="35"/>
      <c r="N14" s="35"/>
      <c r="O14" s="35"/>
      <c r="P14" s="35"/>
      <c r="Q14" s="35"/>
      <c r="R14" s="35"/>
      <c r="S14" s="35"/>
      <c r="T14" s="35"/>
      <c r="U14" s="35"/>
      <c r="V14" s="35"/>
      <c r="W14" s="35"/>
      <c r="X14" s="36"/>
    </row>
    <row r="15" spans="4:30" hidden="1">
      <c r="D15" s="34"/>
      <c r="H15" s="35"/>
      <c r="J15" s="163"/>
      <c r="K15" s="163"/>
      <c r="N15" s="163"/>
      <c r="O15" s="163"/>
      <c r="V15" s="163"/>
      <c r="W15" s="36"/>
    </row>
    <row r="16" spans="4:30" ht="20.100000000000001" customHeight="1">
      <c r="D16" s="140"/>
      <c r="E16" s="57" t="s">
        <v>392</v>
      </c>
      <c r="F16" s="57" t="s">
        <v>19</v>
      </c>
      <c r="G16" s="44" t="str">
        <f>+IFERROR(IF(COUNT(G14:G15),ROUND(SUM(G14:G15),0),""),"")</f>
        <v/>
      </c>
      <c r="H16" s="44" t="str">
        <f>+IFERROR(IF(COUNT(H13:H15),ROUND(SUM(H13:H15),0),""),"")</f>
        <v/>
      </c>
      <c r="I16" s="44" t="str">
        <f>+IFERROR(IF(COUNT(I13:I15),ROUND(SUM(I13:I15),0),""),"")</f>
        <v/>
      </c>
      <c r="J16" s="44" t="str">
        <f>+IFERROR(IF(COUNT(J13:J15),ROUND(SUM(J13:J15),0),""),"")</f>
        <v/>
      </c>
      <c r="K16" s="44" t="str">
        <f>+IFERROR(IF(COUNT(K13:K15),ROUND(SUM(K13:K15),0),""),"")</f>
        <v/>
      </c>
      <c r="L16" s="14" t="str">
        <f>+IFERROR(IF(COUNT(K16),ROUND(K16/'Shareholding Pattern'!$L$78*100,2),""),"")</f>
        <v/>
      </c>
      <c r="M16" s="29" t="str">
        <f>+IFERROR(IF(COUNT(M13:M15),ROUND(SUM(M13:M15),0),""),"")</f>
        <v/>
      </c>
      <c r="N16" s="29" t="str">
        <f>+IFERROR(IF(COUNT(N13:N15),ROUND(SUM(N13:N15),0),""),"")</f>
        <v/>
      </c>
      <c r="O16" s="29" t="str">
        <f>+IFERROR(IF(COUNT(O13:O15),ROUND(SUM(O13:O15),0),""),"")</f>
        <v/>
      </c>
      <c r="P16" s="14" t="str">
        <f>+IFERROR(IF(COUNT(O16),ROUND(O16/('Shareholding Pattern'!$P$79)*100,2),""),"")</f>
        <v/>
      </c>
      <c r="Q16" s="44" t="str">
        <f>+IFERROR(IF(COUNT(Q13:Q15),ROUND(SUM(Q13:Q15),0),""),"")</f>
        <v/>
      </c>
      <c r="R16" s="44" t="str">
        <f>+IFERROR(IF(COUNT(R13:R15),ROUND(SUM(R13:R15),0),""),"")</f>
        <v/>
      </c>
      <c r="S16" s="44" t="str">
        <f>+IFERROR(IF(COUNT(S13:S15),ROUND(SUM(S13:S15),0),""),"")</f>
        <v/>
      </c>
      <c r="T16" s="14" t="str">
        <f>+IFERROR(IF(COUNT(K16,S16),ROUND(SUM(S16,K16)/SUM('Shareholding Pattern'!$L$78,'Shareholding Pattern'!$T$78)*100,2),""),"")</f>
        <v/>
      </c>
      <c r="U16" s="44" t="str">
        <f>+IFERROR(IF(COUNT(U13:U15),ROUND(SUM(U13:U15),0),""),"")</f>
        <v/>
      </c>
      <c r="V16" s="80" t="str">
        <f>+IFERROR(IF(COUNT(U16,K16),ROUND(SUM(U16)/SUM(K16)*100,2),""),0)</f>
        <v/>
      </c>
      <c r="W16" s="44" t="str">
        <f>+IFERROR(IF(COUNT(W13:W15),ROUND(SUM(W13:W15),0),""),"")</f>
        <v/>
      </c>
    </row>
  </sheetData>
  <sheetProtection sheet="1" objects="1" scenarios="1"/>
  <mergeCells count="19">
    <mergeCell ref="P10:P11"/>
    <mergeCell ref="F9:F11"/>
    <mergeCell ref="G9:G11"/>
    <mergeCell ref="H9:H11"/>
    <mergeCell ref="D9:D11"/>
    <mergeCell ref="I9:I11"/>
    <mergeCell ref="U9:V10"/>
    <mergeCell ref="X9:X11"/>
    <mergeCell ref="W9:W11"/>
    <mergeCell ref="T9:T11"/>
    <mergeCell ref="E9:E11"/>
    <mergeCell ref="S9:S11"/>
    <mergeCell ref="J9:J11"/>
    <mergeCell ref="K9:K11"/>
    <mergeCell ref="L9:L11"/>
    <mergeCell ref="R9:R11"/>
    <mergeCell ref="M9:P9"/>
    <mergeCell ref="Q9:Q11"/>
    <mergeCell ref="M10:O10"/>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69" customWidth="1"/>
    <col min="10" max="10" width="2.6640625" customWidth="1"/>
    <col min="11" max="16384" width="9.109375" hidden="1"/>
  </cols>
  <sheetData>
    <row r="1" spans="5:10" hidden="1">
      <c r="I1" s="69">
        <v>0</v>
      </c>
    </row>
    <row r="2" spans="5:10" hidden="1"/>
    <row r="3" spans="5:10" hidden="1"/>
    <row r="4" spans="5:10" hidden="1"/>
    <row r="5" spans="5:10" ht="19.5" hidden="1" customHeight="1"/>
    <row r="6" spans="5:10" ht="12.75" customHeight="1">
      <c r="J6" s="17"/>
    </row>
    <row r="7" spans="5:10">
      <c r="J7" s="17"/>
    </row>
    <row r="8" spans="5:10" ht="11.25" customHeight="1">
      <c r="J8" s="17"/>
    </row>
    <row r="9" spans="5:10" ht="30" customHeight="1">
      <c r="E9" s="456" t="s">
        <v>375</v>
      </c>
      <c r="F9" s="457"/>
      <c r="G9" s="457"/>
      <c r="H9" s="457"/>
      <c r="I9" s="458"/>
      <c r="J9" s="17"/>
    </row>
    <row r="10" spans="5:10">
      <c r="E10" s="530" t="s">
        <v>119</v>
      </c>
      <c r="F10" s="530" t="s">
        <v>126</v>
      </c>
      <c r="G10" s="530" t="s">
        <v>127</v>
      </c>
      <c r="H10" s="530" t="s">
        <v>325</v>
      </c>
      <c r="I10" s="530" t="s">
        <v>326</v>
      </c>
      <c r="J10" s="17"/>
    </row>
    <row r="11" spans="5:10">
      <c r="E11" s="552"/>
      <c r="F11" s="468"/>
      <c r="G11" s="468"/>
      <c r="H11" s="468"/>
      <c r="I11" s="468"/>
      <c r="J11" s="17"/>
    </row>
    <row r="12" spans="5:10">
      <c r="E12" s="553"/>
      <c r="F12" s="450"/>
      <c r="G12" s="450"/>
      <c r="H12" s="450"/>
      <c r="I12" s="450"/>
      <c r="J12" s="17"/>
    </row>
    <row r="13" spans="5:10" ht="28.5" hidden="1" customHeight="1">
      <c r="E13" s="53"/>
      <c r="F13" s="13"/>
      <c r="G13" s="62"/>
      <c r="H13" s="125"/>
      <c r="I13" s="70"/>
      <c r="J13" s="17"/>
    </row>
    <row r="14" spans="5:10" ht="25.5" customHeight="1">
      <c r="E14" s="34"/>
      <c r="F14" s="35"/>
      <c r="G14" s="35"/>
      <c r="H14" s="35"/>
      <c r="I14" s="198" t="s">
        <v>390</v>
      </c>
      <c r="J14" s="17"/>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sheetPr codeName="Sheet36"/>
  <dimension ref="B1:B49"/>
  <sheetViews>
    <sheetView workbookViewId="0">
      <selection sqref="A1:XFD1048576"/>
    </sheetView>
  </sheetViews>
  <sheetFormatPr defaultRowHeight="14.4"/>
  <sheetData>
    <row r="1" spans="2:2">
      <c r="B1" s="286"/>
    </row>
    <row r="2" spans="2:2">
      <c r="B2" s="286"/>
    </row>
    <row r="3" spans="2:2">
      <c r="B3" s="286"/>
    </row>
    <row r="4" spans="2:2">
      <c r="B4" s="286"/>
    </row>
    <row r="5" spans="2:2">
      <c r="B5" s="286"/>
    </row>
    <row r="6" spans="2:2">
      <c r="B6" s="286"/>
    </row>
    <row r="7" spans="2:2">
      <c r="B7" s="286"/>
    </row>
    <row r="8" spans="2:2">
      <c r="B8" s="286"/>
    </row>
    <row r="9" spans="2:2">
      <c r="B9" s="286"/>
    </row>
    <row r="10" spans="2:2">
      <c r="B10" s="286"/>
    </row>
    <row r="11" spans="2:2">
      <c r="B11" s="286"/>
    </row>
    <row r="12" spans="2:2">
      <c r="B12" s="286"/>
    </row>
    <row r="13" spans="2:2">
      <c r="B13" s="286"/>
    </row>
    <row r="14" spans="2:2">
      <c r="B14" s="286"/>
    </row>
    <row r="15" spans="2:2">
      <c r="B15" s="286"/>
    </row>
    <row r="16" spans="2:2">
      <c r="B16" s="286"/>
    </row>
    <row r="17" spans="2:2">
      <c r="B17" s="286"/>
    </row>
    <row r="18" spans="2:2">
      <c r="B18" s="286"/>
    </row>
    <row r="19" spans="2:2">
      <c r="B19" s="286"/>
    </row>
    <row r="20" spans="2:2">
      <c r="B20" s="286"/>
    </row>
    <row r="21" spans="2:2">
      <c r="B21" s="286"/>
    </row>
    <row r="22" spans="2:2">
      <c r="B22" s="286"/>
    </row>
    <row r="23" spans="2:2">
      <c r="B23" s="286"/>
    </row>
    <row r="24" spans="2:2">
      <c r="B24" s="286"/>
    </row>
    <row r="25" spans="2:2">
      <c r="B25" s="286"/>
    </row>
    <row r="26" spans="2:2">
      <c r="B26" s="286"/>
    </row>
    <row r="27" spans="2:2">
      <c r="B27" s="286"/>
    </row>
    <row r="28" spans="2:2">
      <c r="B28" s="286"/>
    </row>
    <row r="29" spans="2:2">
      <c r="B29" s="286"/>
    </row>
    <row r="30" spans="2:2">
      <c r="B30" s="286"/>
    </row>
    <row r="31" spans="2:2">
      <c r="B31" s="286"/>
    </row>
    <row r="32" spans="2:2">
      <c r="B32" s="286"/>
    </row>
    <row r="33" spans="2:2">
      <c r="B33" s="286"/>
    </row>
    <row r="34" spans="2:2">
      <c r="B34" s="286"/>
    </row>
    <row r="35" spans="2:2">
      <c r="B35" s="286"/>
    </row>
    <row r="36" spans="2:2">
      <c r="B36" s="286"/>
    </row>
    <row r="37" spans="2:2">
      <c r="B37" s="286"/>
    </row>
    <row r="38" spans="2:2">
      <c r="B38" s="286"/>
    </row>
    <row r="39" spans="2:2">
      <c r="B39" s="286"/>
    </row>
    <row r="40" spans="2:2">
      <c r="B40" s="286"/>
    </row>
    <row r="41" spans="2:2">
      <c r="B41" s="286"/>
    </row>
    <row r="42" spans="2:2">
      <c r="B42" s="286"/>
    </row>
    <row r="43" spans="2:2">
      <c r="B43" s="286"/>
    </row>
    <row r="44" spans="2:2">
      <c r="B44" s="286"/>
    </row>
    <row r="45" spans="2:2">
      <c r="B45" s="286"/>
    </row>
    <row r="46" spans="2:2">
      <c r="B46" s="286"/>
    </row>
    <row r="47" spans="2:2">
      <c r="B47" s="286"/>
    </row>
    <row r="48" spans="2:2">
      <c r="B48" s="286"/>
    </row>
    <row r="49" spans="2:2">
      <c r="B49" s="286"/>
    </row>
  </sheetData>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63"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556" t="s">
        <v>370</v>
      </c>
      <c r="E9" s="557"/>
      <c r="F9" s="557"/>
      <c r="G9" s="557"/>
      <c r="H9" s="558"/>
    </row>
    <row r="10" spans="4:9">
      <c r="D10" s="530" t="s">
        <v>119</v>
      </c>
      <c r="E10" s="530" t="s">
        <v>546</v>
      </c>
      <c r="F10" s="530" t="s">
        <v>128</v>
      </c>
      <c r="G10" s="530" t="s">
        <v>129</v>
      </c>
      <c r="H10" s="530" t="s">
        <v>130</v>
      </c>
    </row>
    <row r="11" spans="4:9">
      <c r="D11" s="554"/>
      <c r="E11" s="554"/>
      <c r="F11" s="468"/>
      <c r="G11" s="468"/>
      <c r="H11" s="468"/>
    </row>
    <row r="12" spans="4:9">
      <c r="D12" s="555"/>
      <c r="E12" s="555"/>
      <c r="F12" s="450"/>
      <c r="G12" s="450"/>
      <c r="H12" s="450"/>
    </row>
    <row r="13" spans="4:9" hidden="1">
      <c r="D13" s="259"/>
      <c r="E13" s="62"/>
      <c r="F13" s="62"/>
      <c r="G13" s="81"/>
      <c r="H13" s="82"/>
    </row>
    <row r="14" spans="4:9" ht="24.75" customHeight="1">
      <c r="D14" s="2"/>
      <c r="E14" s="3"/>
      <c r="F14" s="35"/>
      <c r="G14" s="35"/>
      <c r="H14" s="198" t="s">
        <v>391</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63"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456" t="s">
        <v>371</v>
      </c>
      <c r="F9" s="457"/>
      <c r="G9" s="457"/>
      <c r="H9" s="457"/>
      <c r="I9" s="83"/>
    </row>
    <row r="10" spans="5:9">
      <c r="E10" s="530" t="s">
        <v>119</v>
      </c>
      <c r="F10" s="530" t="s">
        <v>126</v>
      </c>
      <c r="G10" s="530" t="s">
        <v>127</v>
      </c>
      <c r="H10" s="530" t="s">
        <v>131</v>
      </c>
      <c r="I10" s="559" t="s">
        <v>327</v>
      </c>
    </row>
    <row r="11" spans="5:9">
      <c r="E11" s="554"/>
      <c r="F11" s="468"/>
      <c r="G11" s="468"/>
      <c r="H11" s="468"/>
      <c r="I11" s="560"/>
    </row>
    <row r="12" spans="5:9">
      <c r="E12" s="555"/>
      <c r="F12" s="450"/>
      <c r="G12" s="450"/>
      <c r="H12" s="450"/>
      <c r="I12" s="561"/>
    </row>
    <row r="13" spans="5:9" hidden="1">
      <c r="E13" s="53"/>
      <c r="F13" s="13"/>
      <c r="G13" s="81"/>
      <c r="H13" s="81"/>
      <c r="I13" s="84"/>
    </row>
    <row r="14" spans="5:9" ht="24.75" customHeight="1">
      <c r="E14" s="2"/>
      <c r="F14" s="35"/>
      <c r="G14" s="35"/>
      <c r="H14" s="35"/>
      <c r="I14" s="198" t="s">
        <v>392</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Taxonomy</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WE</cp:lastModifiedBy>
  <cp:lastPrinted>2016-09-08T06:44:45Z</cp:lastPrinted>
  <dcterms:created xsi:type="dcterms:W3CDTF">2015-12-16T12:56:50Z</dcterms:created>
  <dcterms:modified xsi:type="dcterms:W3CDTF">2026-06-15T11:35:20Z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